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I:\Data\Baltimore\INSURANCE JOBS\Actuarial\Audit Support\P&amp;C Insurance\California Insurance Company\Conservator Project\Final Templates\"/>
    </mc:Choice>
  </mc:AlternateContent>
  <xr:revisionPtr revIDLastSave="0" documentId="13_ncr:1_{C60274AC-AEA6-4ED1-8EC1-C162DE0E03B5}" xr6:coauthVersionLast="47" xr6:coauthVersionMax="47" xr10:uidLastSave="{00000000-0000-0000-0000-000000000000}"/>
  <bookViews>
    <workbookView xWindow="-110" yWindow="-110" windowWidth="19420" windowHeight="11500" xr2:uid="{12A11480-C83E-4956-8060-F183E4C0AE5B}"/>
  </bookViews>
  <sheets>
    <sheet name="Disclosures" sheetId="28" r:id="rId1"/>
    <sheet name="Index" sheetId="29" r:id="rId2"/>
    <sheet name="Restitution Amount" sheetId="1" r:id="rId3"/>
    <sheet name="Interest Factor" sheetId="32" r:id="rId4"/>
    <sheet name="Weighted Average Payment Date" sheetId="31" r:id="rId5"/>
    <sheet name="Inputs" sheetId="19" r:id="rId6"/>
  </sheets>
  <definedNames>
    <definedName name="Insured">Inputs!$D$7</definedName>
    <definedName name="_xlnm.Print_Area" localSheetId="0">Disclosures!$A$1:$P$27</definedName>
    <definedName name="_xlnm.Print_Area" localSheetId="1">Index!$A$1:$R$7</definedName>
    <definedName name="_xlnm.Print_Area" localSheetId="3">'Interest Factor'!$A$1:$G$24</definedName>
    <definedName name="_xlnm.Print_Area" localSheetId="2">'Restitution Amount'!$A$1:$F$23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" i="31" l="1"/>
  <c r="M14" i="31" l="1"/>
  <c r="B92" i="31" l="1"/>
  <c r="D9" i="31"/>
  <c r="E9" i="31" s="1"/>
  <c r="F9" i="31" s="1"/>
  <c r="G9" i="31" s="1"/>
  <c r="H9" i="31" s="1"/>
  <c r="J9" i="31" s="1"/>
  <c r="K9" i="31" s="1"/>
  <c r="C14" i="32"/>
  <c r="B18" i="32"/>
  <c r="C7" i="32"/>
  <c r="D7" i="32" s="1"/>
  <c r="E7" i="32" s="1"/>
  <c r="F7" i="32" s="1"/>
  <c r="B23" i="32" s="1"/>
  <c r="A10" i="1"/>
  <c r="A12" i="1" s="1"/>
  <c r="A14" i="1" s="1"/>
  <c r="A18" i="1" s="1"/>
  <c r="A20" i="1" s="1"/>
  <c r="A22" i="1" s="1"/>
  <c r="B9" i="31"/>
  <c r="C9" i="31" s="1"/>
  <c r="M9" i="31" l="1"/>
  <c r="A93" i="31" s="1"/>
  <c r="C23" i="32"/>
  <c r="B22" i="32"/>
  <c r="B20" i="32"/>
  <c r="B19" i="32"/>
  <c r="E23" i="1"/>
  <c r="E20" i="1"/>
  <c r="B93" i="31"/>
  <c r="A92" i="31"/>
  <c r="A91" i="31"/>
  <c r="A90" i="31"/>
  <c r="C12" i="32" l="1"/>
  <c r="C11" i="32"/>
  <c r="A3" i="31"/>
  <c r="A1" i="31"/>
  <c r="A3" i="32"/>
  <c r="A1" i="32"/>
  <c r="J82" i="31"/>
  <c r="K82" i="31" s="1"/>
  <c r="J81" i="31"/>
  <c r="K81" i="31" s="1"/>
  <c r="J80" i="31"/>
  <c r="K80" i="31" s="1"/>
  <c r="J79" i="31"/>
  <c r="K79" i="31" s="1"/>
  <c r="J78" i="31"/>
  <c r="K78" i="31" s="1"/>
  <c r="J77" i="31"/>
  <c r="K77" i="31" s="1"/>
  <c r="J76" i="31"/>
  <c r="K76" i="31" s="1"/>
  <c r="J75" i="31"/>
  <c r="K75" i="31" s="1"/>
  <c r="J74" i="31"/>
  <c r="K74" i="31" s="1"/>
  <c r="J73" i="31"/>
  <c r="K73" i="31" s="1"/>
  <c r="J72" i="31"/>
  <c r="K72" i="31" s="1"/>
  <c r="J71" i="31"/>
  <c r="K71" i="31" s="1"/>
  <c r="J70" i="31"/>
  <c r="K70" i="31" s="1"/>
  <c r="J69" i="31"/>
  <c r="K69" i="31" s="1"/>
  <c r="J68" i="31"/>
  <c r="K68" i="31" s="1"/>
  <c r="J67" i="31"/>
  <c r="K67" i="31" s="1"/>
  <c r="J66" i="31"/>
  <c r="K66" i="31" s="1"/>
  <c r="J65" i="31"/>
  <c r="K65" i="31" s="1"/>
  <c r="J64" i="31"/>
  <c r="K64" i="31" s="1"/>
  <c r="J63" i="31"/>
  <c r="K63" i="31" s="1"/>
  <c r="J62" i="31"/>
  <c r="K62" i="31" s="1"/>
  <c r="J61" i="31"/>
  <c r="K61" i="31" s="1"/>
  <c r="J60" i="31"/>
  <c r="K60" i="31" s="1"/>
  <c r="J59" i="31"/>
  <c r="K59" i="31" s="1"/>
  <c r="J58" i="31"/>
  <c r="K58" i="31" s="1"/>
  <c r="J57" i="31"/>
  <c r="K57" i="31" s="1"/>
  <c r="J56" i="31"/>
  <c r="K56" i="31" s="1"/>
  <c r="J55" i="31"/>
  <c r="K55" i="31" s="1"/>
  <c r="J54" i="31"/>
  <c r="K54" i="31" s="1"/>
  <c r="J53" i="31"/>
  <c r="K53" i="31" s="1"/>
  <c r="J52" i="31"/>
  <c r="K52" i="31" s="1"/>
  <c r="J51" i="31"/>
  <c r="K51" i="31" s="1"/>
  <c r="J50" i="31"/>
  <c r="K50" i="31" s="1"/>
  <c r="J49" i="31"/>
  <c r="K49" i="31" s="1"/>
  <c r="J48" i="31"/>
  <c r="K48" i="31" s="1"/>
  <c r="J47" i="31"/>
  <c r="K47" i="31" s="1"/>
  <c r="J46" i="31"/>
  <c r="K46" i="31" s="1"/>
  <c r="J45" i="31"/>
  <c r="K45" i="31" s="1"/>
  <c r="J44" i="31"/>
  <c r="K44" i="31" s="1"/>
  <c r="J43" i="31"/>
  <c r="K43" i="31" s="1"/>
  <c r="J42" i="31"/>
  <c r="K42" i="31" s="1"/>
  <c r="J41" i="31"/>
  <c r="K41" i="31" s="1"/>
  <c r="J40" i="31"/>
  <c r="K40" i="31" s="1"/>
  <c r="J39" i="31"/>
  <c r="K39" i="31" s="1"/>
  <c r="J38" i="31"/>
  <c r="K38" i="31" s="1"/>
  <c r="J37" i="31"/>
  <c r="K37" i="31" s="1"/>
  <c r="J36" i="31"/>
  <c r="K36" i="31" s="1"/>
  <c r="J35" i="31"/>
  <c r="K35" i="31" s="1"/>
  <c r="J34" i="31"/>
  <c r="K34" i="31" s="1"/>
  <c r="J33" i="31"/>
  <c r="K33" i="31" s="1"/>
  <c r="J32" i="31"/>
  <c r="K32" i="31" s="1"/>
  <c r="J31" i="31"/>
  <c r="K31" i="31" s="1"/>
  <c r="J30" i="31"/>
  <c r="K30" i="31" s="1"/>
  <c r="J29" i="31"/>
  <c r="K29" i="31" s="1"/>
  <c r="J28" i="31"/>
  <c r="K28" i="31" s="1"/>
  <c r="J27" i="31"/>
  <c r="K27" i="31" s="1"/>
  <c r="J26" i="31"/>
  <c r="K26" i="31" s="1"/>
  <c r="J25" i="31"/>
  <c r="K25" i="31" s="1"/>
  <c r="J24" i="31"/>
  <c r="K24" i="31" s="1"/>
  <c r="J23" i="31"/>
  <c r="K23" i="31" s="1"/>
  <c r="J22" i="31"/>
  <c r="K22" i="31" s="1"/>
  <c r="J21" i="31"/>
  <c r="K21" i="31" s="1"/>
  <c r="J20" i="31"/>
  <c r="K20" i="31" s="1"/>
  <c r="J19" i="31"/>
  <c r="K19" i="31" s="1"/>
  <c r="J18" i="31"/>
  <c r="K18" i="31" s="1"/>
  <c r="J17" i="31"/>
  <c r="K17" i="31" s="1"/>
  <c r="J16" i="31"/>
  <c r="K16" i="31" s="1"/>
  <c r="J15" i="31"/>
  <c r="K15" i="31" s="1"/>
  <c r="H83" i="31"/>
  <c r="G83" i="31"/>
  <c r="C7" i="1" s="1"/>
  <c r="F83" i="31"/>
  <c r="E83" i="31"/>
  <c r="D83" i="31"/>
  <c r="A3" i="1"/>
  <c r="A1" i="1"/>
  <c r="A2" i="19"/>
  <c r="C12" i="1"/>
  <c r="C10" i="1"/>
  <c r="A2" i="1" l="1"/>
  <c r="A2" i="31"/>
  <c r="A2" i="32"/>
  <c r="E22" i="1"/>
  <c r="B14" i="32" l="1"/>
  <c r="D14" i="32" s="1"/>
  <c r="F14" i="32" s="1"/>
  <c r="C18" i="1" s="1"/>
  <c r="C14" i="1"/>
  <c r="C20" i="1" l="1"/>
  <c r="C22" i="1" s="1"/>
</calcChain>
</file>

<file path=xl/sharedStrings.xml><?xml version="1.0" encoding="utf-8"?>
<sst xmlns="http://schemas.openxmlformats.org/spreadsheetml/2006/main" count="103" uniqueCount="90">
  <si>
    <t>California Insurance Company Rehabilitation Plan</t>
  </si>
  <si>
    <t>Total Payments</t>
  </si>
  <si>
    <t>Total Payments:</t>
  </si>
  <si>
    <t>Insured:</t>
  </si>
  <si>
    <t>XYZ Company</t>
  </si>
  <si>
    <t>Actuarial Team:</t>
  </si>
  <si>
    <t>David S. Wolfe, ACAS, MAAA - Baker Tilly Advisory Group, LP</t>
  </si>
  <si>
    <t>Morgan Butz, FCAS, MAAA - Lewis &amp; Ellis, LLC</t>
  </si>
  <si>
    <t>Joe Healey - Baker Tilly Advisory Group, LP</t>
  </si>
  <si>
    <t>CIC Guaranteed Cost Premium - Year 1</t>
  </si>
  <si>
    <t>CIC Guaranteed Cost Premium - Year 2</t>
  </si>
  <si>
    <t>CIC Guaranteed Cost Premium - Year 3</t>
  </si>
  <si>
    <t>Continental National Guaranteed Cost Premium - Year 1</t>
  </si>
  <si>
    <t>Continental National Guaranteed Cost Premium - Year 2</t>
  </si>
  <si>
    <t>Continental National Guaranteed Cost Premium - Year 3</t>
  </si>
  <si>
    <t>CIC Guaranteed Cost Premium</t>
  </si>
  <si>
    <t>Continental Guaranteed Cost Premium</t>
  </si>
  <si>
    <t>From Inputs tab.</t>
  </si>
  <si>
    <t>Option 1 - Restitution Amount</t>
  </si>
  <si>
    <t>Option 1 - Inputs</t>
  </si>
  <si>
    <t>To be based on actual payroll</t>
  </si>
  <si>
    <r>
      <rPr>
        <b/>
        <sz val="11"/>
        <color theme="1"/>
        <rFont val="Aptos Narrow"/>
        <family val="2"/>
        <scheme val="minor"/>
      </rPr>
      <t xml:space="preserve">Restition Amount </t>
    </r>
    <r>
      <rPr>
        <sz val="11"/>
        <color theme="1"/>
        <rFont val="Aptos Narrow"/>
        <family val="2"/>
        <scheme val="minor"/>
      </rPr>
      <t>- Schedule 2.6, Section III, Subsection 2</t>
    </r>
  </si>
  <si>
    <t>Please see below for the source for each tab within Schedule 2.6 of Conservator's Rehabilitation Plan for CIC or where guidance from the California Insurance Department Actuary was provided.</t>
  </si>
  <si>
    <t>Statement</t>
  </si>
  <si>
    <t>For the Period</t>
  </si>
  <si>
    <t>Amount Billed</t>
  </si>
  <si>
    <t>Amount</t>
  </si>
  <si>
    <t>Period</t>
  </si>
  <si>
    <t>Date</t>
  </si>
  <si>
    <t>Beginning</t>
  </si>
  <si>
    <t>Ending</t>
  </si>
  <si>
    <r>
      <rPr>
        <sz val="9"/>
        <rFont val="Aptos Narrow"/>
        <family val="2"/>
        <scheme val="minor"/>
      </rPr>
      <t>Total</t>
    </r>
  </si>
  <si>
    <t>Paid</t>
  </si>
  <si>
    <t>Due</t>
  </si>
  <si>
    <t>TOTAL</t>
  </si>
  <si>
    <r>
      <rPr>
        <u/>
        <sz val="9"/>
        <rFont val="Aptos Narrow"/>
        <family val="2"/>
        <scheme val="minor"/>
      </rPr>
      <t>Summary of Other Charges:</t>
    </r>
  </si>
  <si>
    <t>Non-Refundable Setup Fee</t>
  </si>
  <si>
    <t>Taxes and Assessments</t>
  </si>
  <si>
    <t>Total Other Charges</t>
  </si>
  <si>
    <t>Weighted</t>
  </si>
  <si>
    <t>Average</t>
  </si>
  <si>
    <t>Midpoint of</t>
  </si>
  <si>
    <t>Midpoint</t>
  </si>
  <si>
    <t xml:space="preserve">Payment </t>
  </si>
  <si>
    <t>Option 1 - Weighted Average Time to Payment</t>
  </si>
  <si>
    <t>Restitution</t>
  </si>
  <si>
    <t>Years</t>
  </si>
  <si>
    <t>of Interest</t>
  </si>
  <si>
    <t>Interest</t>
  </si>
  <si>
    <t>Rate</t>
  </si>
  <si>
    <t>Factor</t>
  </si>
  <si>
    <t>Interest Factor</t>
  </si>
  <si>
    <t>Restitution Amount Excluding Interest</t>
  </si>
  <si>
    <t>Absolute value of difference</t>
  </si>
  <si>
    <t>between Total Payments</t>
  </si>
  <si>
    <t>and Guaranteed Cost Premium</t>
  </si>
  <si>
    <t>Notes</t>
  </si>
  <si>
    <t>Provided by CIC.</t>
  </si>
  <si>
    <r>
      <t xml:space="preserve">XYZ Company (Account xxxxxx)  </t>
    </r>
    <r>
      <rPr>
        <sz val="9"/>
        <rFont val="Aptos Narrow"/>
        <family val="2"/>
        <scheme val="minor"/>
      </rPr>
      <t xml:space="preserve">As of February 9, 2019
</t>
    </r>
    <r>
      <rPr>
        <u/>
        <sz val="9"/>
        <rFont val="Aptos Narrow"/>
        <family val="2"/>
        <scheme val="minor"/>
      </rPr>
      <t> </t>
    </r>
  </si>
  <si>
    <t>Option 1 - Interest Factor</t>
  </si>
  <si>
    <t>Restitution Amount Including Interest</t>
  </si>
  <si>
    <t>From Weighted Average</t>
  </si>
  <si>
    <t>Payment Date tab, Column (7) total.</t>
  </si>
  <si>
    <t>From Interest Factor tab.</t>
  </si>
  <si>
    <r>
      <rPr>
        <b/>
        <sz val="11"/>
        <color theme="1"/>
        <rFont val="Aptos Narrow"/>
        <family val="2"/>
        <scheme val="minor"/>
      </rPr>
      <t xml:space="preserve">Interest Factor </t>
    </r>
    <r>
      <rPr>
        <sz val="11"/>
        <color theme="1"/>
        <rFont val="Aptos Narrow"/>
        <family val="2"/>
        <scheme val="minor"/>
      </rPr>
      <t>-  Based on Schedule 2.6, Section VI Subsection 5</t>
    </r>
  </si>
  <si>
    <t>From Weighted Average Payment Date tab, Column (11).</t>
  </si>
  <si>
    <t>Time (measured in years) from Weighted Average</t>
  </si>
  <si>
    <t>Payment Date to Restitution Payment Date</t>
  </si>
  <si>
    <t>Schedule 2.6, Section VI Subsection 5b</t>
  </si>
  <si>
    <t>RESTIUTION DATE TO BE DETERMINED. SAMPLE in (2) IS FOR DRAFT TEMPLATE ONLY.</t>
  </si>
  <si>
    <r>
      <rPr>
        <b/>
        <sz val="11"/>
        <color theme="1"/>
        <rFont val="Aptos Narrow"/>
        <family val="2"/>
        <scheme val="minor"/>
      </rPr>
      <t xml:space="preserve">Weighted Average Payment Date  </t>
    </r>
    <r>
      <rPr>
        <sz val="11"/>
        <color theme="1"/>
        <rFont val="Aptos Narrow"/>
        <family val="2"/>
        <scheme val="minor"/>
      </rPr>
      <t>-  Based on Schedule 2.6, Section VI Subsection 5</t>
    </r>
  </si>
  <si>
    <t>Restitution Payment Date</t>
  </si>
  <si>
    <t>From Inputs Tab</t>
  </si>
  <si>
    <t>SolutionOne and EquityComp products.</t>
  </si>
  <si>
    <t>EquityComp and SolutionOne Programs and RPA</t>
  </si>
  <si>
    <t>Program Charges</t>
  </si>
  <si>
    <t>Other Charges</t>
  </si>
  <si>
    <t>Final Template - Delivery Date: May 14, 2026</t>
  </si>
  <si>
    <t>be updated to reflect each claimant's data to support the Option 1 restitution amount.</t>
  </si>
  <si>
    <t>The data underlying this option has been reviewed for reasonableness and consistency, but has not been audited or verified.</t>
  </si>
  <si>
    <t>Option 1 Disclosures</t>
  </si>
  <si>
    <t>Certain calculations within this Option 1 assume paid losses and case reserves are through December 31, 2025.</t>
  </si>
  <si>
    <t>The data included in Option 1 is based on sample files provided by legal counsel for the Conservator and by California Insurance Department Actuary. This data will</t>
  </si>
  <si>
    <t xml:space="preserve">The intended purpose of Option 1 is to help resolve pending and subsequent litigation against California Insurance Company and its affiliates relating to </t>
  </si>
  <si>
    <t>The Restitution Amount payment date per Schedule 2.6, Section VI, Subsection 5a is assumed to be November 1, 2026 for the purpose of Option 1. This will be updated</t>
  </si>
  <si>
    <t>for when the actual Restitution Amount is paid.</t>
  </si>
  <si>
    <t>and Respondents to draft version of this template.</t>
  </si>
  <si>
    <t>of the Independent Consultant services.</t>
  </si>
  <si>
    <t>Option 1 is designed as prescribed in Schedule 2.6 of Conservator Rehabilitation Plan and also based on information provided by a California Insurance Department Actuary</t>
  </si>
  <si>
    <t>We express no opinion on the reasonableness of any actuarial assumptions/methods for Option 1 described in Schedule 2.6 because such services were not within 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</si>
</sst>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mm/dd/yy;@"/>
    <numFmt numFmtId="167" formatCode="\$#,##0.00"/>
    <numFmt numFmtId="168" formatCode="\$0.00"/>
    <numFmt numFmtId="169" formatCode="0.00_);\(0.00\)"/>
    <numFmt numFmtId="170" formatCode="0.0%"/>
    <numFmt numFmtId="171" formatCode="_(* #,##0.000_);_(* \(#,##0.000\);_(* &quot;-&quot;??_);_(@_)"/>
    <numFmt numFmtId="172" formatCode="#,##0;\(#,##0\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ptos Narrow"/>
      <family val="2"/>
      <scheme val="minor"/>
    </font>
    <font>
      <u/>
      <sz val="9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u/>
      <sz val="10"/>
      <color rgb="FF0000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Continuous"/>
    </xf>
    <xf numFmtId="164" fontId="2" fillId="0" borderId="0" xfId="1" applyNumberFormat="1" applyFont="1" applyAlignment="1">
      <alignment horizontal="centerContinuous"/>
    </xf>
    <xf numFmtId="164" fontId="2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4" fontId="1" fillId="0" borderId="0" xfId="1" quotePrefix="1" applyNumberFormat="1" applyFont="1" applyBorder="1" applyAlignment="1">
      <alignment horizontal="right"/>
    </xf>
    <xf numFmtId="3" fontId="1" fillId="0" borderId="1" xfId="1" quotePrefix="1" applyNumberFormat="1" applyFont="1" applyBorder="1" applyAlignment="1">
      <alignment horizontal="right"/>
    </xf>
    <xf numFmtId="164" fontId="1" fillId="0" borderId="1" xfId="1" quotePrefix="1" applyNumberFormat="1" applyFont="1" applyBorder="1" applyAlignment="1">
      <alignment horizontal="right"/>
    </xf>
    <xf numFmtId="165" fontId="2" fillId="0" borderId="1" xfId="2" applyNumberFormat="1" applyFont="1" applyBorder="1"/>
    <xf numFmtId="0" fontId="5" fillId="0" borderId="0" xfId="0" applyFont="1"/>
    <xf numFmtId="165" fontId="2" fillId="0" borderId="0" xfId="2" applyNumberFormat="1" applyFont="1" applyBorder="1"/>
    <xf numFmtId="4" fontId="1" fillId="0" borderId="1" xfId="1" quotePrefix="1" applyNumberFormat="1" applyFont="1" applyBorder="1" applyAlignment="1">
      <alignment horizontal="right"/>
    </xf>
    <xf numFmtId="4" fontId="1" fillId="0" borderId="0" xfId="1" quotePrefix="1" applyNumberFormat="1" applyFont="1" applyBorder="1" applyAlignment="1">
      <alignment horizontal="right"/>
    </xf>
    <xf numFmtId="0" fontId="7" fillId="0" borderId="0" xfId="8" applyFont="1" applyAlignment="1">
      <alignment horizontal="left" vertical="top"/>
    </xf>
    <xf numFmtId="0" fontId="1" fillId="0" borderId="0" xfId="0" applyFont="1"/>
    <xf numFmtId="0" fontId="9" fillId="0" borderId="0" xfId="8" applyFont="1" applyAlignment="1">
      <alignment horizontal="center" vertical="top" wrapText="1"/>
    </xf>
    <xf numFmtId="0" fontId="7" fillId="0" borderId="0" xfId="8" applyFont="1" applyAlignment="1">
      <alignment horizontal="center" vertical="top" wrapText="1"/>
    </xf>
    <xf numFmtId="166" fontId="10" fillId="0" borderId="0" xfId="8" applyNumberFormat="1" applyFont="1" applyAlignment="1">
      <alignment horizontal="center" vertical="top" shrinkToFit="1"/>
    </xf>
    <xf numFmtId="0" fontId="7" fillId="0" borderId="0" xfId="8" applyFont="1" applyAlignment="1">
      <alignment horizontal="center" vertical="top"/>
    </xf>
    <xf numFmtId="0" fontId="7" fillId="0" borderId="0" xfId="8" applyFont="1" applyAlignment="1">
      <alignment horizontal="left" vertical="center" wrapText="1"/>
    </xf>
    <xf numFmtId="166" fontId="10" fillId="0" borderId="3" xfId="8" applyNumberFormat="1" applyFont="1" applyBorder="1" applyAlignment="1">
      <alignment horizontal="center" vertical="top" shrinkToFit="1"/>
    </xf>
    <xf numFmtId="167" fontId="10" fillId="0" borderId="3" xfId="8" applyNumberFormat="1" applyFont="1" applyBorder="1" applyAlignment="1">
      <alignment horizontal="right" vertical="top" shrinkToFit="1"/>
    </xf>
    <xf numFmtId="167" fontId="10" fillId="0" borderId="3" xfId="8" applyNumberFormat="1" applyFont="1" applyBorder="1" applyAlignment="1">
      <alignment horizontal="left" vertical="top" indent="3" shrinkToFit="1"/>
    </xf>
    <xf numFmtId="168" fontId="10" fillId="0" borderId="3" xfId="8" applyNumberFormat="1" applyFont="1" applyBorder="1" applyAlignment="1">
      <alignment horizontal="right" vertical="top" shrinkToFit="1"/>
    </xf>
    <xf numFmtId="0" fontId="7" fillId="0" borderId="0" xfId="8" applyFont="1" applyAlignment="1">
      <alignment horizontal="left" wrapText="1"/>
    </xf>
    <xf numFmtId="4" fontId="10" fillId="0" borderId="0" xfId="8" applyNumberFormat="1" applyFont="1" applyAlignment="1">
      <alignment horizontal="right" vertical="top" shrinkToFit="1"/>
    </xf>
    <xf numFmtId="4" fontId="10" fillId="0" borderId="0" xfId="8" applyNumberFormat="1" applyFont="1" applyAlignment="1">
      <alignment horizontal="right" vertical="top" indent="1" shrinkToFit="1"/>
    </xf>
    <xf numFmtId="2" fontId="10" fillId="0" borderId="0" xfId="8" applyNumberFormat="1" applyFont="1" applyAlignment="1">
      <alignment horizontal="right" vertical="top" shrinkToFit="1"/>
    </xf>
    <xf numFmtId="2" fontId="10" fillId="0" borderId="0" xfId="8" applyNumberFormat="1" applyFont="1" applyAlignment="1">
      <alignment horizontal="right" vertical="top" indent="1" shrinkToFit="1"/>
    </xf>
    <xf numFmtId="169" fontId="10" fillId="0" borderId="0" xfId="8" applyNumberFormat="1" applyFont="1" applyAlignment="1">
      <alignment horizontal="right" vertical="top" indent="1" shrinkToFit="1"/>
    </xf>
    <xf numFmtId="2" fontId="10" fillId="0" borderId="2" xfId="8" applyNumberFormat="1" applyFont="1" applyBorder="1" applyAlignment="1">
      <alignment horizontal="right" vertical="top" shrinkToFit="1"/>
    </xf>
    <xf numFmtId="0" fontId="9" fillId="0" borderId="0" xfId="8" applyFont="1" applyAlignment="1">
      <alignment horizontal="center" vertical="center" wrapText="1"/>
    </xf>
    <xf numFmtId="167" fontId="10" fillId="0" borderId="4" xfId="8" applyNumberFormat="1" applyFont="1" applyBorder="1" applyAlignment="1">
      <alignment horizontal="right" vertical="center" shrinkToFit="1"/>
    </xf>
    <xf numFmtId="0" fontId="7" fillId="0" borderId="0" xfId="8" applyFont="1" applyAlignment="1">
      <alignment horizontal="left" vertical="top" wrapText="1"/>
    </xf>
    <xf numFmtId="0" fontId="7" fillId="0" borderId="3" xfId="8" applyFont="1" applyBorder="1" applyAlignment="1">
      <alignment horizontal="left" vertical="top" wrapText="1"/>
    </xf>
    <xf numFmtId="167" fontId="10" fillId="0" borderId="0" xfId="8" applyNumberFormat="1" applyFont="1" applyAlignment="1">
      <alignment vertical="top" shrinkToFit="1"/>
    </xf>
    <xf numFmtId="167" fontId="10" fillId="0" borderId="0" xfId="8" applyNumberFormat="1" applyFont="1" applyAlignment="1">
      <alignment horizontal="right" vertical="top" shrinkToFit="1"/>
    </xf>
    <xf numFmtId="0" fontId="11" fillId="0" borderId="0" xfId="8" applyFont="1" applyAlignment="1">
      <alignment horizontal="left" vertical="top"/>
    </xf>
    <xf numFmtId="167" fontId="10" fillId="0" borderId="3" xfId="8" applyNumberFormat="1" applyFont="1" applyBorder="1" applyAlignment="1">
      <alignment shrinkToFit="1"/>
    </xf>
    <xf numFmtId="4" fontId="10" fillId="0" borderId="0" xfId="8" applyNumberFormat="1" applyFont="1" applyAlignment="1">
      <alignment shrinkToFit="1"/>
    </xf>
    <xf numFmtId="2" fontId="10" fillId="0" borderId="0" xfId="8" applyNumberFormat="1" applyFont="1" applyAlignment="1">
      <alignment shrinkToFit="1"/>
    </xf>
    <xf numFmtId="167" fontId="10" fillId="0" borderId="0" xfId="8" applyNumberFormat="1" applyFont="1" applyAlignment="1">
      <alignment shrinkToFit="1"/>
    </xf>
    <xf numFmtId="166" fontId="10" fillId="0" borderId="6" xfId="8" applyNumberFormat="1" applyFont="1" applyBorder="1" applyAlignment="1">
      <alignment horizontal="center" vertical="top" shrinkToFit="1"/>
    </xf>
    <xf numFmtId="0" fontId="11" fillId="0" borderId="0" xfId="8" applyFont="1" applyAlignment="1">
      <alignment horizontal="centerContinuous" vertical="top"/>
    </xf>
    <xf numFmtId="0" fontId="7" fillId="0" borderId="0" xfId="8" applyFont="1" applyAlignment="1">
      <alignment horizontal="centerContinuous" vertical="top"/>
    </xf>
    <xf numFmtId="0" fontId="2" fillId="0" borderId="0" xfId="0" applyFont="1" applyAlignment="1">
      <alignment horizontal="centerContinuous"/>
    </xf>
    <xf numFmtId="0" fontId="12" fillId="0" borderId="0" xfId="8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172" fontId="0" fillId="0" borderId="0" xfId="0" applyNumberFormat="1"/>
    <xf numFmtId="172" fontId="0" fillId="0" borderId="0" xfId="0" applyNumberFormat="1" applyAlignment="1">
      <alignment horizontal="center"/>
    </xf>
    <xf numFmtId="172" fontId="7" fillId="0" borderId="0" xfId="8" applyNumberFormat="1" applyFont="1" applyAlignment="1">
      <alignment horizontal="right" vertical="top"/>
    </xf>
    <xf numFmtId="0" fontId="2" fillId="0" borderId="1" xfId="0" applyFont="1" applyBorder="1"/>
    <xf numFmtId="166" fontId="14" fillId="0" borderId="0" xfId="8" applyNumberFormat="1" applyFont="1" applyAlignment="1">
      <alignment horizontal="center" vertical="top" shrinkToFit="1"/>
    </xf>
    <xf numFmtId="170" fontId="1" fillId="0" borderId="0" xfId="7" applyNumberFormat="1" applyFont="1"/>
    <xf numFmtId="171" fontId="1" fillId="0" borderId="0" xfId="1" applyNumberFormat="1" applyFont="1"/>
    <xf numFmtId="166" fontId="14" fillId="0" borderId="1" xfId="8" applyNumberFormat="1" applyFont="1" applyBorder="1" applyAlignment="1">
      <alignment horizontal="center" vertical="top" shrinkToFit="1"/>
    </xf>
    <xf numFmtId="166" fontId="10" fillId="0" borderId="0" xfId="8" applyNumberFormat="1" applyFont="1" applyAlignment="1">
      <alignment horizontal="center" vertical="center" shrinkToFit="1"/>
    </xf>
    <xf numFmtId="166" fontId="10" fillId="0" borderId="5" xfId="8" applyNumberFormat="1" applyFont="1" applyBorder="1" applyAlignment="1">
      <alignment horizontal="center" vertical="center" shrinkToFit="1"/>
    </xf>
    <xf numFmtId="0" fontId="7" fillId="0" borderId="5" xfId="8" applyFont="1" applyBorder="1" applyAlignment="1">
      <alignment horizontal="center" vertical="center" wrapText="1"/>
    </xf>
    <xf numFmtId="166" fontId="10" fillId="0" borderId="5" xfId="8" applyNumberFormat="1" applyFont="1" applyBorder="1" applyAlignment="1">
      <alignment horizontal="centerContinuous" vertical="center" shrinkToFit="1"/>
    </xf>
    <xf numFmtId="0" fontId="10" fillId="0" borderId="0" xfId="8" applyFont="1" applyAlignment="1">
      <alignment horizontal="center" vertical="center" wrapText="1"/>
    </xf>
    <xf numFmtId="0" fontId="7" fillId="0" borderId="0" xfId="8" applyFont="1" applyAlignment="1">
      <alignment horizontal="center" vertical="center" wrapText="1"/>
    </xf>
    <xf numFmtId="0" fontId="7" fillId="0" borderId="0" xfId="8" applyFont="1" applyAlignment="1">
      <alignment horizontal="center" vertical="center"/>
    </xf>
    <xf numFmtId="0" fontId="9" fillId="0" borderId="2" xfId="8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2" xfId="8" applyFont="1" applyBorder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8" applyFont="1" applyAlignment="1">
      <alignment horizontal="left" vertical="top" wrapText="1"/>
    </xf>
    <xf numFmtId="0" fontId="9" fillId="0" borderId="0" xfId="8" applyFont="1" applyAlignment="1">
      <alignment horizontal="left" vertical="top" wrapText="1" indent="1"/>
    </xf>
    <xf numFmtId="0" fontId="9" fillId="0" borderId="0" xfId="8" applyFont="1" applyAlignment="1">
      <alignment horizontal="left" vertical="center" wrapText="1"/>
    </xf>
  </cellXfs>
  <cellStyles count="9">
    <cellStyle name="Comma" xfId="1" builtinId="3"/>
    <cellStyle name="Comma 2" xfId="6" xr:uid="{AFD7606E-FF5E-4D5A-8656-3544C2823F49}"/>
    <cellStyle name="Currency" xfId="2" builtinId="4"/>
    <cellStyle name="Normal" xfId="0" builtinId="0"/>
    <cellStyle name="Normal 2" xfId="4" xr:uid="{EFA6A6AE-0071-4D71-AB99-4739D6263C0C}"/>
    <cellStyle name="Normal 3" xfId="5" xr:uid="{E6200698-9ABA-459A-92E4-9FC93445E24B}"/>
    <cellStyle name="Normal 4" xfId="8" xr:uid="{09E31B22-3634-414A-9E2A-55E5E2C47C32}"/>
    <cellStyle name="Normal 6" xfId="3" xr:uid="{67DCBC89-D50D-4FFF-9814-8FF94BE43976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29360</xdr:colOff>
      <xdr:row>86</xdr:row>
      <xdr:rowOff>240949</xdr:rowOff>
    </xdr:from>
    <xdr:ext cx="899160" cy="1079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DB584894-C8C8-4757-8D3A-1D207D8FC7EB}"/>
            </a:ext>
          </a:extLst>
        </xdr:cNvPr>
        <xdr:cNvSpPr/>
      </xdr:nvSpPr>
      <xdr:spPr>
        <a:xfrm>
          <a:off x="3712360" y="16465199"/>
          <a:ext cx="899160" cy="10795"/>
        </a:xfrm>
        <a:custGeom>
          <a:avLst/>
          <a:gdLst/>
          <a:ahLst/>
          <a:cxnLst/>
          <a:rect l="0" t="0" r="0" b="0"/>
          <a:pathLst>
            <a:path w="899160" h="10795">
              <a:moveTo>
                <a:pt x="899160" y="0"/>
              </a:moveTo>
              <a:lnTo>
                <a:pt x="0" y="0"/>
              </a:lnTo>
              <a:lnTo>
                <a:pt x="0" y="10667"/>
              </a:lnTo>
              <a:lnTo>
                <a:pt x="899160" y="10667"/>
              </a:lnTo>
              <a:lnTo>
                <a:pt x="89916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F864-BD4A-4436-AA82-2ECEB70614DF}">
  <sheetPr codeName="Sheet1"/>
  <dimension ref="A1:A27"/>
  <sheetViews>
    <sheetView tabSelected="1" view="pageBreakPreview" zoomScale="101" zoomScaleNormal="100" workbookViewId="0">
      <selection activeCell="I7" sqref="I7"/>
    </sheetView>
  </sheetViews>
  <sheetFormatPr defaultRowHeight="14.5" x14ac:dyDescent="0.35"/>
  <cols>
    <col min="13" max="13" width="10.08984375" customWidth="1"/>
  </cols>
  <sheetData>
    <row r="1" spans="1:1" ht="18.5" x14ac:dyDescent="0.45">
      <c r="A1" s="11" t="s">
        <v>80</v>
      </c>
    </row>
    <row r="3" spans="1:1" x14ac:dyDescent="0.35">
      <c r="A3" t="s">
        <v>88</v>
      </c>
    </row>
    <row r="4" spans="1:1" x14ac:dyDescent="0.35">
      <c r="A4" t="s">
        <v>86</v>
      </c>
    </row>
    <row r="6" spans="1:1" x14ac:dyDescent="0.35">
      <c r="A6" t="s">
        <v>89</v>
      </c>
    </row>
    <row r="7" spans="1:1" x14ac:dyDescent="0.35">
      <c r="A7" t="s">
        <v>87</v>
      </c>
    </row>
    <row r="9" spans="1:1" x14ac:dyDescent="0.35">
      <c r="A9" t="s">
        <v>77</v>
      </c>
    </row>
    <row r="11" spans="1:1" x14ac:dyDescent="0.35">
      <c r="A11" t="s">
        <v>83</v>
      </c>
    </row>
    <row r="12" spans="1:1" x14ac:dyDescent="0.35">
      <c r="A12" t="s">
        <v>73</v>
      </c>
    </row>
    <row r="14" spans="1:1" x14ac:dyDescent="0.35">
      <c r="A14" t="s">
        <v>5</v>
      </c>
    </row>
    <row r="15" spans="1:1" x14ac:dyDescent="0.35">
      <c r="A15" t="s">
        <v>6</v>
      </c>
    </row>
    <row r="16" spans="1:1" x14ac:dyDescent="0.35">
      <c r="A16" t="s">
        <v>7</v>
      </c>
    </row>
    <row r="17" spans="1:1" x14ac:dyDescent="0.35">
      <c r="A17" t="s">
        <v>8</v>
      </c>
    </row>
    <row r="19" spans="1:1" x14ac:dyDescent="0.35">
      <c r="A19" t="s">
        <v>82</v>
      </c>
    </row>
    <row r="20" spans="1:1" x14ac:dyDescent="0.35">
      <c r="A20" t="s">
        <v>78</v>
      </c>
    </row>
    <row r="22" spans="1:1" x14ac:dyDescent="0.35">
      <c r="A22" t="s">
        <v>79</v>
      </c>
    </row>
    <row r="24" spans="1:1" x14ac:dyDescent="0.35">
      <c r="A24" t="s">
        <v>81</v>
      </c>
    </row>
    <row r="26" spans="1:1" x14ac:dyDescent="0.35">
      <c r="A26" t="s">
        <v>84</v>
      </c>
    </row>
    <row r="27" spans="1:1" x14ac:dyDescent="0.35">
      <c r="A27" t="s">
        <v>85</v>
      </c>
    </row>
  </sheetData>
  <pageMargins left="0.7" right="0.7" top="0.75" bottom="0.75" header="0.3" footer="0.3"/>
  <pageSetup scale="64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5A3F1-3CC4-4E98-904A-760066961652}">
  <sheetPr codeName="Sheet4"/>
  <dimension ref="A1:A7"/>
  <sheetViews>
    <sheetView view="pageBreakPreview" zoomScale="75" zoomScaleNormal="100" zoomScaleSheetLayoutView="75" workbookViewId="0"/>
  </sheetViews>
  <sheetFormatPr defaultRowHeight="14.5" x14ac:dyDescent="0.35"/>
  <sheetData>
    <row r="1" spans="1:1" x14ac:dyDescent="0.35">
      <c r="A1" t="s">
        <v>22</v>
      </c>
    </row>
    <row r="3" spans="1:1" x14ac:dyDescent="0.35">
      <c r="A3" t="s">
        <v>21</v>
      </c>
    </row>
    <row r="5" spans="1:1" x14ac:dyDescent="0.35">
      <c r="A5" t="s">
        <v>64</v>
      </c>
    </row>
    <row r="7" spans="1:1" x14ac:dyDescent="0.35">
      <c r="A7" t="s">
        <v>70</v>
      </c>
    </row>
  </sheetData>
  <pageMargins left="0.7" right="0.7" top="0.75" bottom="0.75" header="0.3" footer="0.3"/>
  <pageSetup scale="57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BB1B-0D06-41C9-A09A-6892DF901F3E}">
  <sheetPr codeName="Sheet2"/>
  <dimension ref="A1:I23"/>
  <sheetViews>
    <sheetView view="pageBreakPreview" zoomScale="76" zoomScaleNormal="64" workbookViewId="0">
      <selection activeCell="E23" sqref="E23"/>
    </sheetView>
  </sheetViews>
  <sheetFormatPr defaultRowHeight="14.5" x14ac:dyDescent="0.35"/>
  <cols>
    <col min="1" max="1" width="9.453125" customWidth="1"/>
    <col min="2" max="2" width="34.26953125" bestFit="1" customWidth="1"/>
    <col min="3" max="3" width="16.54296875" customWidth="1"/>
    <col min="4" max="4" width="9.90625" customWidth="1"/>
    <col min="5" max="5" width="12.7265625" customWidth="1"/>
    <col min="6" max="6" width="17" customWidth="1"/>
    <col min="11" max="11" width="10.7265625" bestFit="1" customWidth="1"/>
  </cols>
  <sheetData>
    <row r="1" spans="1:9" x14ac:dyDescent="0.35">
      <c r="A1" s="71" t="str">
        <f>Inputs!A1</f>
        <v>California Insurance Company Rehabilitation Plan</v>
      </c>
      <c r="B1" s="71"/>
      <c r="C1" s="71"/>
      <c r="D1" s="71"/>
      <c r="E1" s="71"/>
      <c r="F1" s="71"/>
    </row>
    <row r="2" spans="1:9" x14ac:dyDescent="0.35">
      <c r="A2" s="71" t="str">
        <f>Inputs!A2</f>
        <v>Options to Settle Litigation Related to XYZ Company</v>
      </c>
      <c r="B2" s="71"/>
      <c r="C2" s="71"/>
      <c r="D2" s="71"/>
      <c r="E2" s="71"/>
      <c r="F2" s="71"/>
    </row>
    <row r="3" spans="1:9" x14ac:dyDescent="0.35">
      <c r="A3" s="71" t="str">
        <f>Inputs!A3</f>
        <v>EquityComp and SolutionOne Programs and RPA</v>
      </c>
      <c r="B3" s="71"/>
      <c r="C3" s="71"/>
      <c r="D3" s="71"/>
      <c r="E3" s="71"/>
      <c r="F3" s="71"/>
      <c r="G3" s="1"/>
      <c r="H3" s="1"/>
      <c r="I3" s="1"/>
    </row>
    <row r="5" spans="1:9" x14ac:dyDescent="0.35">
      <c r="A5" s="70" t="s">
        <v>18</v>
      </c>
      <c r="B5" s="70"/>
      <c r="C5" s="70"/>
      <c r="D5" s="70"/>
      <c r="E5" s="70"/>
      <c r="F5" s="70"/>
      <c r="G5" s="1"/>
      <c r="H5" s="1"/>
      <c r="I5" s="1"/>
    </row>
    <row r="6" spans="1:9" x14ac:dyDescent="0.35">
      <c r="A6" s="4"/>
      <c r="B6" s="3"/>
      <c r="C6" s="3"/>
      <c r="D6" s="3"/>
      <c r="E6" s="3"/>
      <c r="F6" s="3"/>
      <c r="G6" s="3"/>
      <c r="H6" s="3"/>
      <c r="I6" s="3"/>
    </row>
    <row r="7" spans="1:9" x14ac:dyDescent="0.35">
      <c r="A7" s="52">
        <v>-1</v>
      </c>
      <c r="B7" s="2" t="s">
        <v>1</v>
      </c>
      <c r="C7" s="10">
        <f>SUM('Weighted Average Payment Date'!G83)</f>
        <v>1731227.8599999994</v>
      </c>
      <c r="E7" t="s">
        <v>61</v>
      </c>
    </row>
    <row r="8" spans="1:9" x14ac:dyDescent="0.35">
      <c r="B8" s="2"/>
      <c r="C8" s="12"/>
      <c r="E8" t="s">
        <v>62</v>
      </c>
    </row>
    <row r="9" spans="1:9" x14ac:dyDescent="0.35">
      <c r="B9" s="2"/>
      <c r="C9" s="2"/>
    </row>
    <row r="10" spans="1:9" x14ac:dyDescent="0.35">
      <c r="A10" s="52">
        <f>A7-1</f>
        <v>-2</v>
      </c>
      <c r="B10" s="2" t="s">
        <v>15</v>
      </c>
      <c r="C10" s="10">
        <f>SUM(Inputs!D15:D19)</f>
        <v>2065003.1400000001</v>
      </c>
      <c r="E10" t="s">
        <v>17</v>
      </c>
    </row>
    <row r="11" spans="1:9" x14ac:dyDescent="0.35">
      <c r="B11" s="2"/>
      <c r="C11" s="12"/>
    </row>
    <row r="12" spans="1:9" x14ac:dyDescent="0.35">
      <c r="A12" s="52">
        <f>A10-1</f>
        <v>-3</v>
      </c>
      <c r="B12" s="2" t="s">
        <v>16</v>
      </c>
      <c r="C12" s="10">
        <f>SUM(Inputs!D9:D13)</f>
        <v>0</v>
      </c>
      <c r="E12" t="s">
        <v>17</v>
      </c>
    </row>
    <row r="13" spans="1:9" x14ac:dyDescent="0.35">
      <c r="B13" s="2"/>
      <c r="C13" s="2"/>
    </row>
    <row r="14" spans="1:9" x14ac:dyDescent="0.35">
      <c r="A14" s="52">
        <f>A12-1</f>
        <v>-4</v>
      </c>
      <c r="B14" s="2" t="s">
        <v>52</v>
      </c>
      <c r="C14" s="10">
        <f>ABS(C7-C10-C12)</f>
        <v>333775.28000000073</v>
      </c>
      <c r="D14" s="2"/>
      <c r="E14" t="s">
        <v>53</v>
      </c>
    </row>
    <row r="15" spans="1:9" x14ac:dyDescent="0.35">
      <c r="E15" t="s">
        <v>54</v>
      </c>
    </row>
    <row r="16" spans="1:9" x14ac:dyDescent="0.35">
      <c r="E16" t="s">
        <v>55</v>
      </c>
    </row>
    <row r="18" spans="1:5" x14ac:dyDescent="0.35">
      <c r="A18" s="52">
        <f>A14-1</f>
        <v>-5</v>
      </c>
      <c r="B18" s="2" t="s">
        <v>51</v>
      </c>
      <c r="C18" s="55">
        <f>'Interest Factor'!F14</f>
        <v>1.371</v>
      </c>
      <c r="E18" t="s">
        <v>63</v>
      </c>
    </row>
    <row r="19" spans="1:5" x14ac:dyDescent="0.35">
      <c r="B19" s="2"/>
    </row>
    <row r="20" spans="1:5" x14ac:dyDescent="0.35">
      <c r="A20" s="52">
        <f>A18-1</f>
        <v>-6</v>
      </c>
      <c r="B20" s="2" t="s">
        <v>48</v>
      </c>
      <c r="C20" s="10">
        <f>ROUND((C18-1)*C14,0)</f>
        <v>123831</v>
      </c>
      <c r="E20" s="52" t="str">
        <f>"[("&amp;-A18&amp;") - 1] x ("&amp;-A14&amp;")"</f>
        <v>[(5) - 1] x (4)</v>
      </c>
    </row>
    <row r="22" spans="1:5" x14ac:dyDescent="0.35">
      <c r="A22" s="52">
        <f>A20-1</f>
        <v>-7</v>
      </c>
      <c r="B22" s="2" t="s">
        <v>60</v>
      </c>
      <c r="C22" s="10">
        <f>C14+C20</f>
        <v>457606.28000000073</v>
      </c>
      <c r="E22" s="2" t="str">
        <f>IF(C7-C10-C12&gt;0, "To be paid by CIC.", "To be paid by claimant.")</f>
        <v>To be paid by claimant.</v>
      </c>
    </row>
    <row r="23" spans="1:5" x14ac:dyDescent="0.35">
      <c r="E23" s="52" t="str">
        <f>"("&amp;-A14&amp;") + ("&amp;-A20&amp;")"</f>
        <v>(4) + (6)</v>
      </c>
    </row>
  </sheetData>
  <mergeCells count="4">
    <mergeCell ref="A5:F5"/>
    <mergeCell ref="A1:F1"/>
    <mergeCell ref="A2:F2"/>
    <mergeCell ref="A3:F3"/>
  </mergeCells>
  <pageMargins left="0.7" right="0.7" top="0.75" bottom="0.75" header="0.3" footer="0.3"/>
  <pageSetup scale="8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E34-0866-422C-961C-86880CB71317}">
  <dimension ref="A1:M90"/>
  <sheetViews>
    <sheetView view="pageBreakPreview" zoomScale="60" zoomScaleNormal="75" workbookViewId="0">
      <selection activeCell="C14" sqref="C14"/>
    </sheetView>
  </sheetViews>
  <sheetFormatPr defaultRowHeight="13" x14ac:dyDescent="0.35"/>
  <cols>
    <col min="1" max="1" width="3" style="15" customWidth="1"/>
    <col min="2" max="2" width="14.7265625" style="15" customWidth="1"/>
    <col min="3" max="3" width="12.7265625" style="15" customWidth="1"/>
    <col min="4" max="4" width="9.6328125" style="15" customWidth="1"/>
    <col min="5" max="5" width="9.90625" style="15" customWidth="1"/>
    <col min="6" max="6" width="8.453125" style="15" customWidth="1"/>
    <col min="7" max="7" width="7.26953125" style="15" customWidth="1"/>
    <col min="8" max="8" width="8.453125" style="15" customWidth="1"/>
    <col min="9" max="9" width="8.7265625" style="15"/>
    <col min="10" max="10" width="12.36328125" style="15" customWidth="1"/>
    <col min="11" max="11" width="6.36328125" style="15" customWidth="1"/>
    <col min="12" max="12" width="8.7265625" style="15"/>
    <col min="13" max="13" width="9.90625" style="15" bestFit="1" customWidth="1"/>
    <col min="14" max="16384" width="8.7265625" style="15"/>
  </cols>
  <sheetData>
    <row r="1" spans="1:12" ht="14.5" x14ac:dyDescent="0.35">
      <c r="A1" s="3" t="str">
        <f>Inputs!A1</f>
        <v>California Insurance Company Rehabilitation Plan</v>
      </c>
      <c r="B1" s="3"/>
      <c r="C1" s="3"/>
      <c r="D1" s="3"/>
      <c r="E1" s="3"/>
      <c r="F1" s="3"/>
      <c r="G1" s="46"/>
    </row>
    <row r="2" spans="1:12" ht="14.5" x14ac:dyDescent="0.35">
      <c r="A2" s="3" t="str">
        <f>Inputs!A2</f>
        <v>Options to Settle Litigation Related to XYZ Company</v>
      </c>
      <c r="B2" s="3"/>
      <c r="C2" s="3"/>
      <c r="D2" s="3"/>
      <c r="E2" s="3"/>
      <c r="F2" s="3"/>
      <c r="G2" s="46"/>
    </row>
    <row r="3" spans="1:12" s="39" customFormat="1" ht="16" x14ac:dyDescent="0.35">
      <c r="A3" s="3" t="str">
        <f>Inputs!A3</f>
        <v>EquityComp and SolutionOne Programs and RPA</v>
      </c>
      <c r="B3" s="3"/>
      <c r="C3" s="3"/>
      <c r="D3" s="3"/>
      <c r="E3" s="3"/>
      <c r="F3" s="3"/>
      <c r="G3" s="45"/>
    </row>
    <row r="4" spans="1:12" s="39" customFormat="1" ht="16" x14ac:dyDescent="0.35">
      <c r="A4" s="3"/>
      <c r="B4" s="3"/>
      <c r="C4" s="3"/>
      <c r="D4" s="3"/>
      <c r="E4" s="3"/>
      <c r="F4" s="3"/>
      <c r="G4" s="45"/>
    </row>
    <row r="5" spans="1:12" ht="14.5" x14ac:dyDescent="0.35">
      <c r="A5" s="47" t="s">
        <v>59</v>
      </c>
      <c r="B5" s="3"/>
      <c r="C5" s="3"/>
      <c r="D5" s="3"/>
      <c r="E5" s="3"/>
      <c r="F5" s="3"/>
      <c r="G5" s="3"/>
      <c r="H5"/>
      <c r="I5"/>
      <c r="J5"/>
    </row>
    <row r="6" spans="1:12" ht="14.5" x14ac:dyDescent="0.35">
      <c r="A6" s="47"/>
      <c r="B6" s="3"/>
      <c r="C6" s="3"/>
      <c r="D6" s="3"/>
      <c r="E6" s="3"/>
      <c r="F6" s="3"/>
      <c r="G6" s="3"/>
      <c r="H6"/>
      <c r="I6"/>
      <c r="J6"/>
    </row>
    <row r="7" spans="1:12" ht="14.5" x14ac:dyDescent="0.35">
      <c r="A7" s="47"/>
      <c r="B7" s="53">
        <v>-1</v>
      </c>
      <c r="C7" s="53">
        <f>B7-1</f>
        <v>-2</v>
      </c>
      <c r="D7" s="53">
        <f>C7-1</f>
        <v>-3</v>
      </c>
      <c r="E7" s="53">
        <f>D7-1</f>
        <v>-4</v>
      </c>
      <c r="F7" s="53">
        <f>E7-1</f>
        <v>-5</v>
      </c>
      <c r="G7" s="3"/>
      <c r="H7"/>
      <c r="I7"/>
      <c r="J7"/>
    </row>
    <row r="8" spans="1:12" s="16" customFormat="1" ht="16" customHeight="1" x14ac:dyDescent="0.35">
      <c r="A8"/>
      <c r="B8"/>
      <c r="C8"/>
      <c r="D8"/>
      <c r="E8"/>
      <c r="F8"/>
      <c r="G8"/>
      <c r="H8"/>
      <c r="I8"/>
      <c r="J8"/>
    </row>
    <row r="9" spans="1:12" s="16" customFormat="1" ht="16" customHeight="1" x14ac:dyDescent="0.35">
      <c r="A9"/>
      <c r="B9" s="20" t="s">
        <v>39</v>
      </c>
      <c r="D9"/>
      <c r="E9"/>
      <c r="F9"/>
      <c r="G9"/>
      <c r="H9"/>
      <c r="I9"/>
      <c r="J9"/>
    </row>
    <row r="10" spans="1:12" ht="14.5" x14ac:dyDescent="0.35">
      <c r="A10"/>
      <c r="B10" s="20" t="s">
        <v>40</v>
      </c>
      <c r="C10" s="49" t="s">
        <v>45</v>
      </c>
      <c r="D10" s="16"/>
      <c r="E10"/>
      <c r="F10"/>
      <c r="G10"/>
      <c r="H10"/>
      <c r="I10"/>
      <c r="J10"/>
    </row>
    <row r="11" spans="1:12" ht="14.5" customHeight="1" x14ac:dyDescent="0.35">
      <c r="A11"/>
      <c r="B11" s="20" t="s">
        <v>43</v>
      </c>
      <c r="C11" s="49" t="str">
        <f>B11</f>
        <v xml:space="preserve">Payment </v>
      </c>
      <c r="D11" s="1" t="s">
        <v>46</v>
      </c>
      <c r="E11" s="1" t="s">
        <v>48</v>
      </c>
      <c r="F11" s="1" t="s">
        <v>48</v>
      </c>
      <c r="G11"/>
      <c r="H11"/>
      <c r="I11"/>
      <c r="J11"/>
    </row>
    <row r="12" spans="1:12" ht="13.5" customHeight="1" x14ac:dyDescent="0.35">
      <c r="A12"/>
      <c r="B12" s="48" t="s">
        <v>28</v>
      </c>
      <c r="C12" s="50" t="str">
        <f>B12</f>
        <v>Date</v>
      </c>
      <c r="D12" s="51" t="s">
        <v>47</v>
      </c>
      <c r="E12" s="51" t="s">
        <v>49</v>
      </c>
      <c r="F12" s="51" t="s">
        <v>50</v>
      </c>
      <c r="G12"/>
      <c r="H12"/>
      <c r="I12"/>
      <c r="J12"/>
    </row>
    <row r="13" spans="1:12" ht="13.5" customHeight="1" x14ac:dyDescent="0.35">
      <c r="A13"/>
      <c r="B13"/>
      <c r="C13"/>
      <c r="D13"/>
      <c r="E13"/>
      <c r="F13"/>
      <c r="G13"/>
      <c r="H13"/>
      <c r="I13"/>
      <c r="J13"/>
      <c r="L13"/>
    </row>
    <row r="14" spans="1:12" ht="13.5" customHeight="1" x14ac:dyDescent="0.35">
      <c r="A14"/>
      <c r="B14" s="56">
        <f>'Weighted Average Payment Date'!M14</f>
        <v>42003.918237807826</v>
      </c>
      <c r="C14" s="56">
        <f>Inputs!D23</f>
        <v>46327</v>
      </c>
      <c r="D14" s="16">
        <f>ROUND((C14-B14)/365.25,2)</f>
        <v>11.84</v>
      </c>
      <c r="E14" s="57">
        <v>2.7E-2</v>
      </c>
      <c r="F14" s="58">
        <f>ROUND((1+E14)^D14,3)</f>
        <v>1.371</v>
      </c>
      <c r="G14"/>
      <c r="H14"/>
      <c r="I14" t="s">
        <v>69</v>
      </c>
      <c r="J14"/>
      <c r="L14"/>
    </row>
    <row r="15" spans="1:12" ht="13.5" customHeight="1" x14ac:dyDescent="0.35">
      <c r="A15"/>
      <c r="B15"/>
      <c r="C15"/>
      <c r="D15"/>
      <c r="E15"/>
      <c r="F15"/>
      <c r="G15"/>
      <c r="H15"/>
      <c r="I15"/>
      <c r="J15"/>
      <c r="L15"/>
    </row>
    <row r="16" spans="1:12" ht="13.5" customHeight="1" x14ac:dyDescent="0.35">
      <c r="A16"/>
      <c r="B16"/>
      <c r="C16"/>
      <c r="D16"/>
      <c r="E16"/>
      <c r="F16"/>
      <c r="G16"/>
      <c r="H16"/>
      <c r="I16"/>
      <c r="J16"/>
      <c r="L16"/>
    </row>
    <row r="17" spans="1:12" ht="13.5" customHeight="1" x14ac:dyDescent="0.35">
      <c r="A17"/>
      <c r="B17" s="6" t="s">
        <v>56</v>
      </c>
      <c r="C17"/>
      <c r="D17"/>
      <c r="E17"/>
      <c r="F17"/>
      <c r="G17"/>
      <c r="H17"/>
      <c r="I17"/>
      <c r="J17"/>
      <c r="L17"/>
    </row>
    <row r="18" spans="1:12" ht="13.5" customHeight="1" x14ac:dyDescent="0.35">
      <c r="A18"/>
      <c r="B18" s="52">
        <f>B7</f>
        <v>-1</v>
      </c>
      <c r="C18" t="s">
        <v>65</v>
      </c>
      <c r="D18"/>
      <c r="E18"/>
      <c r="F18"/>
      <c r="G18"/>
      <c r="H18"/>
      <c r="I18"/>
      <c r="J18"/>
      <c r="L18"/>
    </row>
    <row r="19" spans="1:12" ht="13.5" customHeight="1" x14ac:dyDescent="0.35">
      <c r="A19"/>
      <c r="B19" s="52">
        <f>C7</f>
        <v>-2</v>
      </c>
      <c r="C19" t="s">
        <v>72</v>
      </c>
      <c r="D19"/>
      <c r="E19"/>
      <c r="F19"/>
      <c r="G19"/>
      <c r="H19"/>
      <c r="I19"/>
      <c r="J19"/>
      <c r="L19"/>
    </row>
    <row r="20" spans="1:12" ht="13.5" customHeight="1" x14ac:dyDescent="0.35">
      <c r="A20"/>
      <c r="B20" s="52">
        <f>D7</f>
        <v>-3</v>
      </c>
      <c r="C20" t="s">
        <v>66</v>
      </c>
      <c r="D20"/>
      <c r="E20"/>
      <c r="F20"/>
      <c r="G20"/>
      <c r="H20"/>
      <c r="I20"/>
      <c r="J20"/>
      <c r="L20"/>
    </row>
    <row r="21" spans="1:12" ht="13.5" customHeight="1" x14ac:dyDescent="0.35">
      <c r="A21"/>
      <c r="B21"/>
      <c r="C21" t="s">
        <v>67</v>
      </c>
      <c r="D21"/>
      <c r="E21"/>
      <c r="F21"/>
      <c r="G21"/>
      <c r="H21"/>
      <c r="I21"/>
      <c r="J21"/>
      <c r="L21"/>
    </row>
    <row r="22" spans="1:12" ht="13.5" customHeight="1" x14ac:dyDescent="0.35">
      <c r="A22"/>
      <c r="B22" s="52">
        <f>E7</f>
        <v>-4</v>
      </c>
      <c r="C22" t="s">
        <v>68</v>
      </c>
      <c r="D22"/>
      <c r="E22"/>
      <c r="F22"/>
      <c r="G22"/>
      <c r="H22"/>
      <c r="I22"/>
      <c r="J22"/>
      <c r="L22"/>
    </row>
    <row r="23" spans="1:12" ht="13.5" customHeight="1" x14ac:dyDescent="0.35">
      <c r="A23"/>
      <c r="B23" s="52">
        <f>F7</f>
        <v>-5</v>
      </c>
      <c r="C23" t="str">
        <f>"[1 + ("&amp;-E7&amp;")] ^ ("&amp;-D7&amp;")"</f>
        <v>[1 + (4)] ^ (3)</v>
      </c>
      <c r="D23"/>
      <c r="E23"/>
      <c r="F23"/>
      <c r="G23"/>
      <c r="H23"/>
      <c r="I23"/>
      <c r="J23"/>
      <c r="L23"/>
    </row>
    <row r="24" spans="1:12" ht="13.5" customHeight="1" x14ac:dyDescent="0.35">
      <c r="A24"/>
      <c r="B24"/>
      <c r="C24"/>
      <c r="D24"/>
      <c r="E24"/>
      <c r="F24"/>
      <c r="G24"/>
      <c r="H24"/>
      <c r="I24"/>
      <c r="J24"/>
      <c r="L24"/>
    </row>
    <row r="25" spans="1:12" ht="13.5" customHeight="1" x14ac:dyDescent="0.35">
      <c r="A25"/>
      <c r="B25"/>
      <c r="C25"/>
      <c r="D25"/>
      <c r="E25"/>
      <c r="F25"/>
      <c r="G25"/>
      <c r="H25"/>
      <c r="I25"/>
      <c r="J25"/>
      <c r="L25"/>
    </row>
    <row r="26" spans="1:12" ht="13.5" customHeight="1" x14ac:dyDescent="0.35">
      <c r="A26"/>
      <c r="B26"/>
      <c r="C26"/>
      <c r="D26"/>
      <c r="E26"/>
      <c r="F26"/>
      <c r="G26"/>
      <c r="H26"/>
      <c r="I26"/>
      <c r="J26"/>
      <c r="L26"/>
    </row>
    <row r="27" spans="1:12" ht="13.5" customHeight="1" x14ac:dyDescent="0.35">
      <c r="A27"/>
      <c r="B27"/>
      <c r="C27"/>
      <c r="D27"/>
      <c r="E27"/>
      <c r="F27"/>
      <c r="G27"/>
      <c r="H27"/>
      <c r="I27"/>
      <c r="J27"/>
      <c r="L27"/>
    </row>
    <row r="28" spans="1:12" ht="13.5" customHeight="1" x14ac:dyDescent="0.35">
      <c r="A28"/>
      <c r="B28"/>
      <c r="C28"/>
      <c r="D28"/>
      <c r="E28"/>
      <c r="F28"/>
      <c r="G28"/>
      <c r="H28"/>
      <c r="I28"/>
      <c r="J28"/>
      <c r="L28"/>
    </row>
    <row r="29" spans="1:12" ht="13.5" customHeight="1" x14ac:dyDescent="0.35">
      <c r="A29"/>
      <c r="B29"/>
      <c r="C29"/>
      <c r="D29"/>
      <c r="E29"/>
      <c r="F29"/>
      <c r="G29"/>
      <c r="H29"/>
      <c r="I29"/>
      <c r="J29"/>
      <c r="L29"/>
    </row>
    <row r="30" spans="1:12" ht="13.5" customHeight="1" x14ac:dyDescent="0.35">
      <c r="A30"/>
      <c r="B30"/>
      <c r="C30"/>
      <c r="D30"/>
      <c r="E30"/>
      <c r="F30"/>
      <c r="G30"/>
      <c r="H30"/>
      <c r="I30"/>
      <c r="J30"/>
      <c r="L30"/>
    </row>
    <row r="31" spans="1:12" ht="13.5" customHeight="1" x14ac:dyDescent="0.35">
      <c r="A31"/>
      <c r="B31"/>
      <c r="C31"/>
      <c r="D31"/>
      <c r="E31"/>
      <c r="F31"/>
      <c r="G31"/>
      <c r="H31"/>
      <c r="I31"/>
      <c r="J31"/>
      <c r="L31"/>
    </row>
    <row r="32" spans="1:12" ht="13.5" customHeight="1" x14ac:dyDescent="0.35">
      <c r="A32"/>
      <c r="B32"/>
      <c r="C32"/>
      <c r="D32"/>
      <c r="E32"/>
      <c r="F32"/>
      <c r="G32"/>
      <c r="H32"/>
      <c r="I32"/>
      <c r="J32"/>
      <c r="L32"/>
    </row>
    <row r="33" spans="1:12" ht="13.5" customHeight="1" x14ac:dyDescent="0.35">
      <c r="A33"/>
      <c r="B33"/>
      <c r="C33"/>
      <c r="D33"/>
      <c r="E33"/>
      <c r="F33"/>
      <c r="G33"/>
      <c r="H33"/>
      <c r="I33"/>
      <c r="J33"/>
      <c r="L33"/>
    </row>
    <row r="34" spans="1:12" ht="13.5" customHeight="1" x14ac:dyDescent="0.35">
      <c r="A34"/>
      <c r="B34"/>
      <c r="C34"/>
      <c r="D34"/>
      <c r="E34"/>
      <c r="F34"/>
      <c r="G34"/>
      <c r="H34"/>
      <c r="I34"/>
      <c r="J34"/>
      <c r="L34"/>
    </row>
    <row r="35" spans="1:12" ht="13.5" customHeight="1" x14ac:dyDescent="0.35">
      <c r="A35"/>
      <c r="B35"/>
      <c r="C35"/>
      <c r="D35"/>
      <c r="E35"/>
      <c r="F35"/>
      <c r="G35"/>
      <c r="H35"/>
      <c r="I35"/>
      <c r="J35"/>
      <c r="L35"/>
    </row>
    <row r="36" spans="1:12" ht="13.5" customHeight="1" x14ac:dyDescent="0.35">
      <c r="A36"/>
      <c r="B36"/>
      <c r="C36"/>
      <c r="D36"/>
      <c r="E36"/>
      <c r="F36"/>
      <c r="G36"/>
      <c r="H36"/>
      <c r="I36"/>
      <c r="J36"/>
      <c r="L36"/>
    </row>
    <row r="37" spans="1:12" ht="13.5" customHeight="1" x14ac:dyDescent="0.35">
      <c r="A37"/>
      <c r="B37"/>
      <c r="C37"/>
      <c r="D37"/>
      <c r="E37"/>
      <c r="F37"/>
      <c r="G37"/>
      <c r="H37"/>
      <c r="I37"/>
      <c r="J37"/>
      <c r="L37"/>
    </row>
    <row r="38" spans="1:12" ht="13.5" customHeight="1" x14ac:dyDescent="0.35">
      <c r="A38"/>
      <c r="B38"/>
      <c r="C38"/>
      <c r="D38"/>
      <c r="E38"/>
      <c r="F38"/>
      <c r="G38"/>
      <c r="H38"/>
      <c r="I38"/>
      <c r="J38"/>
      <c r="L38"/>
    </row>
    <row r="39" spans="1:12" ht="13.5" customHeight="1" x14ac:dyDescent="0.35">
      <c r="A39"/>
      <c r="B39"/>
      <c r="C39"/>
      <c r="D39"/>
      <c r="E39"/>
      <c r="F39"/>
      <c r="G39"/>
      <c r="H39"/>
      <c r="I39"/>
      <c r="J39"/>
      <c r="L39"/>
    </row>
    <row r="40" spans="1:12" ht="13.5" customHeight="1" x14ac:dyDescent="0.35">
      <c r="A40"/>
      <c r="B40"/>
      <c r="C40"/>
      <c r="D40"/>
      <c r="E40"/>
      <c r="F40"/>
      <c r="G40"/>
      <c r="H40"/>
      <c r="I40"/>
      <c r="J40"/>
      <c r="L40"/>
    </row>
    <row r="41" spans="1:12" ht="13.5" customHeight="1" x14ac:dyDescent="0.35">
      <c r="A41"/>
      <c r="B41"/>
      <c r="C41"/>
      <c r="D41"/>
      <c r="E41"/>
      <c r="F41"/>
      <c r="G41"/>
      <c r="H41"/>
      <c r="I41"/>
      <c r="J41"/>
      <c r="L41"/>
    </row>
    <row r="42" spans="1:12" ht="13.5" customHeight="1" x14ac:dyDescent="0.35">
      <c r="A42"/>
      <c r="B42"/>
      <c r="C42"/>
      <c r="D42"/>
      <c r="E42"/>
      <c r="F42"/>
      <c r="G42"/>
      <c r="H42"/>
      <c r="I42"/>
      <c r="J42"/>
      <c r="L42"/>
    </row>
    <row r="43" spans="1:12" ht="13.5" customHeight="1" x14ac:dyDescent="0.35">
      <c r="A43"/>
      <c r="B43"/>
      <c r="C43"/>
      <c r="D43"/>
      <c r="E43"/>
      <c r="F43"/>
      <c r="G43"/>
      <c r="H43"/>
      <c r="I43"/>
      <c r="J43"/>
      <c r="L43"/>
    </row>
    <row r="44" spans="1:12" ht="13.5" customHeight="1" x14ac:dyDescent="0.35">
      <c r="A44"/>
      <c r="B44"/>
      <c r="C44"/>
      <c r="D44"/>
      <c r="E44"/>
      <c r="F44"/>
      <c r="G44"/>
      <c r="H44"/>
      <c r="I44"/>
      <c r="J44"/>
      <c r="L44"/>
    </row>
    <row r="45" spans="1:12" ht="13.5" customHeight="1" x14ac:dyDescent="0.35">
      <c r="A45"/>
      <c r="B45"/>
      <c r="C45"/>
      <c r="D45"/>
      <c r="E45"/>
      <c r="F45"/>
      <c r="G45"/>
      <c r="H45"/>
      <c r="I45"/>
      <c r="J45"/>
      <c r="L45"/>
    </row>
    <row r="46" spans="1:12" ht="13.5" customHeight="1" x14ac:dyDescent="0.35">
      <c r="A46"/>
      <c r="B46"/>
      <c r="C46"/>
      <c r="D46"/>
      <c r="E46"/>
      <c r="F46"/>
      <c r="G46"/>
      <c r="H46"/>
      <c r="I46"/>
      <c r="J46"/>
      <c r="L46"/>
    </row>
    <row r="47" spans="1:12" ht="13.5" customHeight="1" x14ac:dyDescent="0.35">
      <c r="A47"/>
      <c r="B47"/>
      <c r="C47"/>
      <c r="D47"/>
      <c r="E47"/>
      <c r="F47"/>
      <c r="G47"/>
      <c r="H47"/>
      <c r="I47"/>
      <c r="J47"/>
      <c r="L47"/>
    </row>
    <row r="48" spans="1:12" ht="13.5" customHeight="1" x14ac:dyDescent="0.35">
      <c r="A48"/>
      <c r="B48"/>
      <c r="C48"/>
      <c r="D48"/>
      <c r="E48"/>
      <c r="F48"/>
      <c r="G48"/>
      <c r="H48"/>
      <c r="I48"/>
      <c r="J48"/>
      <c r="L48"/>
    </row>
    <row r="49" spans="1:12" ht="13.5" customHeight="1" x14ac:dyDescent="0.35">
      <c r="A49"/>
      <c r="B49"/>
      <c r="C49"/>
      <c r="D49"/>
      <c r="E49"/>
      <c r="F49"/>
      <c r="G49"/>
      <c r="H49"/>
      <c r="I49"/>
      <c r="J49"/>
      <c r="L49"/>
    </row>
    <row r="50" spans="1:12" ht="13.5" customHeight="1" x14ac:dyDescent="0.35">
      <c r="A50"/>
      <c r="B50"/>
      <c r="C50"/>
      <c r="D50"/>
      <c r="E50"/>
      <c r="F50"/>
      <c r="G50"/>
      <c r="H50"/>
      <c r="I50"/>
      <c r="J50"/>
      <c r="L50"/>
    </row>
    <row r="51" spans="1:12" ht="13.5" customHeight="1" x14ac:dyDescent="0.35">
      <c r="A51"/>
      <c r="B51"/>
      <c r="C51"/>
      <c r="D51"/>
      <c r="E51"/>
      <c r="F51"/>
      <c r="G51"/>
      <c r="H51"/>
      <c r="I51"/>
      <c r="J51"/>
      <c r="L51"/>
    </row>
    <row r="52" spans="1:12" ht="13.5" customHeight="1" x14ac:dyDescent="0.35">
      <c r="A52"/>
      <c r="B52"/>
      <c r="C52"/>
      <c r="D52"/>
      <c r="E52"/>
      <c r="F52"/>
      <c r="G52"/>
      <c r="H52"/>
      <c r="I52"/>
      <c r="J52"/>
      <c r="L52"/>
    </row>
    <row r="53" spans="1:12" ht="13.5" customHeight="1" x14ac:dyDescent="0.35">
      <c r="A53"/>
      <c r="B53"/>
      <c r="C53"/>
      <c r="D53"/>
      <c r="E53"/>
      <c r="F53"/>
      <c r="G53"/>
      <c r="H53"/>
      <c r="I53"/>
      <c r="J53"/>
      <c r="L53"/>
    </row>
    <row r="54" spans="1:12" ht="13.5" customHeight="1" x14ac:dyDescent="0.35">
      <c r="A54"/>
      <c r="B54"/>
      <c r="C54"/>
      <c r="D54"/>
      <c r="E54"/>
      <c r="F54"/>
      <c r="G54"/>
      <c r="H54"/>
      <c r="I54"/>
      <c r="J54"/>
      <c r="L54"/>
    </row>
    <row r="55" spans="1:12" ht="13.5" customHeight="1" x14ac:dyDescent="0.35">
      <c r="A55"/>
      <c r="B55"/>
      <c r="C55"/>
      <c r="D55"/>
      <c r="E55"/>
      <c r="F55"/>
      <c r="G55"/>
      <c r="H55"/>
      <c r="I55"/>
      <c r="J55"/>
      <c r="L55"/>
    </row>
    <row r="56" spans="1:12" ht="13.5" customHeight="1" x14ac:dyDescent="0.35">
      <c r="A56"/>
      <c r="B56"/>
      <c r="C56"/>
      <c r="D56"/>
      <c r="E56"/>
      <c r="F56"/>
      <c r="G56"/>
      <c r="H56"/>
      <c r="I56"/>
      <c r="J56"/>
      <c r="L56"/>
    </row>
    <row r="57" spans="1:12" ht="13.5" customHeight="1" x14ac:dyDescent="0.35">
      <c r="A57"/>
      <c r="B57"/>
      <c r="C57"/>
      <c r="D57"/>
      <c r="E57"/>
      <c r="F57"/>
      <c r="G57"/>
      <c r="H57"/>
      <c r="I57"/>
      <c r="J57"/>
      <c r="L57"/>
    </row>
    <row r="58" spans="1:12" ht="13.5" customHeight="1" x14ac:dyDescent="0.35">
      <c r="A58"/>
      <c r="B58"/>
      <c r="C58"/>
      <c r="D58"/>
      <c r="E58"/>
      <c r="F58"/>
      <c r="G58"/>
      <c r="H58"/>
      <c r="I58"/>
      <c r="J58"/>
      <c r="L58"/>
    </row>
    <row r="59" spans="1:12" ht="13.5" customHeight="1" x14ac:dyDescent="0.35">
      <c r="A59"/>
      <c r="B59"/>
      <c r="C59"/>
      <c r="D59"/>
      <c r="E59"/>
      <c r="F59"/>
      <c r="G59"/>
      <c r="H59"/>
      <c r="I59"/>
      <c r="J59"/>
      <c r="L59"/>
    </row>
    <row r="60" spans="1:12" ht="13.5" customHeight="1" x14ac:dyDescent="0.35">
      <c r="A60"/>
      <c r="B60"/>
      <c r="C60"/>
      <c r="D60"/>
      <c r="E60"/>
      <c r="F60"/>
      <c r="G60"/>
      <c r="H60"/>
      <c r="I60"/>
      <c r="J60"/>
      <c r="L60"/>
    </row>
    <row r="61" spans="1:12" ht="13.5" customHeight="1" x14ac:dyDescent="0.35">
      <c r="A61"/>
      <c r="B61"/>
      <c r="C61"/>
      <c r="D61"/>
      <c r="E61"/>
      <c r="F61"/>
      <c r="G61"/>
      <c r="H61"/>
      <c r="I61"/>
      <c r="J61"/>
      <c r="L61"/>
    </row>
    <row r="62" spans="1:12" ht="13.5" customHeight="1" x14ac:dyDescent="0.35">
      <c r="A62"/>
      <c r="B62"/>
      <c r="C62"/>
      <c r="D62"/>
      <c r="E62"/>
      <c r="F62"/>
      <c r="G62"/>
      <c r="H62"/>
      <c r="I62"/>
      <c r="J62"/>
      <c r="L62"/>
    </row>
    <row r="63" spans="1:12" ht="13.5" customHeight="1" x14ac:dyDescent="0.35">
      <c r="A63"/>
      <c r="B63"/>
      <c r="C63"/>
      <c r="D63"/>
      <c r="E63"/>
      <c r="F63"/>
      <c r="G63"/>
      <c r="H63"/>
      <c r="I63"/>
      <c r="J63"/>
      <c r="L63"/>
    </row>
    <row r="64" spans="1:12" ht="13.5" customHeight="1" x14ac:dyDescent="0.35">
      <c r="A64"/>
      <c r="B64"/>
      <c r="C64"/>
      <c r="D64"/>
      <c r="E64"/>
      <c r="F64"/>
      <c r="G64"/>
      <c r="H64"/>
      <c r="I64"/>
      <c r="J64"/>
      <c r="L64"/>
    </row>
    <row r="65" spans="1:12" ht="13.5" customHeight="1" x14ac:dyDescent="0.35">
      <c r="A65"/>
      <c r="B65"/>
      <c r="C65"/>
      <c r="D65"/>
      <c r="E65"/>
      <c r="F65"/>
      <c r="G65"/>
      <c r="H65"/>
      <c r="I65"/>
      <c r="J65"/>
      <c r="L65"/>
    </row>
    <row r="66" spans="1:12" ht="13.5" customHeight="1" x14ac:dyDescent="0.35">
      <c r="A66"/>
      <c r="B66"/>
      <c r="C66"/>
      <c r="D66"/>
      <c r="E66"/>
      <c r="F66"/>
      <c r="G66"/>
      <c r="H66"/>
      <c r="I66"/>
      <c r="J66"/>
      <c r="L66"/>
    </row>
    <row r="67" spans="1:12" ht="13.5" customHeight="1" x14ac:dyDescent="0.35">
      <c r="A67"/>
      <c r="B67"/>
      <c r="C67"/>
      <c r="D67"/>
      <c r="E67"/>
      <c r="F67"/>
      <c r="G67"/>
      <c r="H67"/>
      <c r="I67"/>
      <c r="J67"/>
      <c r="L67"/>
    </row>
    <row r="68" spans="1:12" ht="13.5" customHeight="1" x14ac:dyDescent="0.35">
      <c r="A68"/>
      <c r="B68"/>
      <c r="C68"/>
      <c r="D68"/>
      <c r="E68"/>
      <c r="F68"/>
      <c r="G68"/>
      <c r="H68"/>
      <c r="I68"/>
      <c r="J68"/>
      <c r="L68"/>
    </row>
    <row r="69" spans="1:12" ht="13.5" customHeight="1" x14ac:dyDescent="0.35">
      <c r="A69"/>
      <c r="B69"/>
      <c r="C69"/>
      <c r="D69"/>
      <c r="E69"/>
      <c r="F69"/>
      <c r="G69"/>
      <c r="H69"/>
      <c r="I69"/>
      <c r="J69"/>
      <c r="L69"/>
    </row>
    <row r="70" spans="1:12" ht="13.5" customHeight="1" x14ac:dyDescent="0.35">
      <c r="A70"/>
      <c r="B70"/>
      <c r="C70"/>
      <c r="D70"/>
      <c r="E70"/>
      <c r="F70"/>
      <c r="G70"/>
      <c r="H70"/>
      <c r="I70"/>
      <c r="J70"/>
      <c r="L70"/>
    </row>
    <row r="71" spans="1:12" ht="13.5" customHeight="1" x14ac:dyDescent="0.35">
      <c r="A71"/>
      <c r="B71"/>
      <c r="C71"/>
      <c r="D71"/>
      <c r="E71"/>
      <c r="F71"/>
      <c r="G71"/>
      <c r="H71"/>
      <c r="I71"/>
      <c r="J71"/>
      <c r="L71"/>
    </row>
    <row r="72" spans="1:12" ht="13.5" customHeight="1" x14ac:dyDescent="0.35">
      <c r="A72"/>
      <c r="B72"/>
      <c r="C72"/>
      <c r="D72"/>
      <c r="E72"/>
      <c r="F72"/>
      <c r="G72"/>
      <c r="H72"/>
      <c r="I72"/>
      <c r="J72"/>
      <c r="L72"/>
    </row>
    <row r="73" spans="1:12" ht="13.5" customHeight="1" x14ac:dyDescent="0.35">
      <c r="A73"/>
      <c r="B73"/>
      <c r="C73"/>
      <c r="D73"/>
      <c r="E73"/>
      <c r="F73"/>
      <c r="G73"/>
      <c r="H73"/>
      <c r="I73"/>
      <c r="J73"/>
      <c r="L73"/>
    </row>
    <row r="74" spans="1:12" ht="13.5" customHeight="1" x14ac:dyDescent="0.35">
      <c r="A74"/>
      <c r="B74"/>
      <c r="C74"/>
      <c r="D74"/>
      <c r="E74"/>
      <c r="F74"/>
      <c r="G74"/>
      <c r="H74"/>
      <c r="I74"/>
      <c r="J74"/>
      <c r="L74"/>
    </row>
    <row r="75" spans="1:12" ht="13.5" customHeight="1" x14ac:dyDescent="0.35">
      <c r="A75"/>
      <c r="B75"/>
      <c r="C75"/>
      <c r="D75"/>
      <c r="E75"/>
      <c r="F75"/>
      <c r="G75"/>
      <c r="H75"/>
      <c r="I75"/>
      <c r="J75"/>
      <c r="L75"/>
    </row>
    <row r="76" spans="1:12" ht="13.5" customHeight="1" x14ac:dyDescent="0.35">
      <c r="A76"/>
      <c r="B76"/>
      <c r="C76"/>
      <c r="D76"/>
      <c r="E76"/>
      <c r="F76"/>
      <c r="G76"/>
      <c r="H76"/>
      <c r="I76"/>
      <c r="J76"/>
      <c r="L76"/>
    </row>
    <row r="77" spans="1:12" ht="13.5" customHeight="1" x14ac:dyDescent="0.35">
      <c r="A77"/>
      <c r="B77"/>
      <c r="C77"/>
      <c r="D77"/>
      <c r="E77"/>
      <c r="F77"/>
      <c r="G77"/>
      <c r="H77"/>
      <c r="I77"/>
      <c r="J77"/>
      <c r="L77"/>
    </row>
    <row r="78" spans="1:12" ht="13.5" customHeight="1" x14ac:dyDescent="0.35">
      <c r="A78"/>
      <c r="B78"/>
      <c r="C78"/>
      <c r="D78"/>
      <c r="E78"/>
      <c r="F78"/>
      <c r="G78"/>
      <c r="H78"/>
      <c r="I78"/>
      <c r="J78"/>
      <c r="L78"/>
    </row>
    <row r="79" spans="1:12" ht="13.5" customHeight="1" x14ac:dyDescent="0.35">
      <c r="A79"/>
      <c r="B79"/>
      <c r="C79"/>
      <c r="D79"/>
      <c r="E79"/>
      <c r="F79"/>
      <c r="G79"/>
      <c r="H79"/>
      <c r="I79"/>
      <c r="J79"/>
      <c r="L79"/>
    </row>
    <row r="80" spans="1:12" ht="13.5" customHeight="1" x14ac:dyDescent="0.35">
      <c r="A80"/>
      <c r="B80"/>
      <c r="C80"/>
      <c r="D80"/>
      <c r="E80"/>
      <c r="F80"/>
      <c r="G80"/>
      <c r="H80"/>
      <c r="I80"/>
      <c r="J80"/>
      <c r="L80"/>
    </row>
    <row r="81" spans="1:13" ht="26.25" customHeight="1" x14ac:dyDescent="0.35">
      <c r="A81"/>
      <c r="B81"/>
      <c r="C81"/>
      <c r="D81"/>
      <c r="E81"/>
      <c r="F81"/>
      <c r="G81"/>
      <c r="H81"/>
      <c r="I81"/>
      <c r="J81"/>
      <c r="M81" s="19"/>
    </row>
    <row r="82" spans="1:13" ht="39" customHeight="1" x14ac:dyDescent="0.35">
      <c r="A82"/>
      <c r="B82"/>
      <c r="C82"/>
      <c r="D82"/>
      <c r="E82"/>
      <c r="F82"/>
      <c r="G82"/>
      <c r="H82"/>
      <c r="I82"/>
      <c r="J82"/>
    </row>
    <row r="83" spans="1:13" ht="13.5" customHeight="1" x14ac:dyDescent="0.35">
      <c r="A83"/>
      <c r="B83"/>
      <c r="C83"/>
      <c r="D83"/>
      <c r="E83"/>
      <c r="F83"/>
      <c r="G83"/>
      <c r="H83"/>
      <c r="I83"/>
      <c r="J83"/>
    </row>
    <row r="84" spans="1:13" ht="19" customHeight="1" x14ac:dyDescent="0.35">
      <c r="A84"/>
      <c r="B84"/>
      <c r="C84"/>
      <c r="D84"/>
      <c r="E84"/>
      <c r="F84"/>
      <c r="G84"/>
      <c r="H84"/>
      <c r="I84"/>
      <c r="J84"/>
    </row>
    <row r="85" spans="1:13" ht="20.25" customHeight="1" x14ac:dyDescent="0.35">
      <c r="A85"/>
      <c r="B85"/>
      <c r="C85"/>
      <c r="D85"/>
      <c r="E85"/>
      <c r="F85"/>
      <c r="G85"/>
      <c r="H85"/>
      <c r="I85"/>
      <c r="J85"/>
    </row>
    <row r="86" spans="1:13" ht="14.5" x14ac:dyDescent="0.35">
      <c r="A86"/>
      <c r="B86"/>
      <c r="C86"/>
      <c r="D86"/>
      <c r="E86"/>
      <c r="F86"/>
      <c r="G86"/>
      <c r="H86"/>
      <c r="I86"/>
      <c r="J86"/>
    </row>
    <row r="87" spans="1:13" ht="14.5" x14ac:dyDescent="0.35">
      <c r="A87"/>
      <c r="B87"/>
      <c r="C87"/>
      <c r="D87"/>
      <c r="E87"/>
      <c r="F87"/>
      <c r="G87"/>
      <c r="H87"/>
      <c r="I87"/>
      <c r="J87"/>
    </row>
    <row r="88" spans="1:13" ht="14.5" x14ac:dyDescent="0.35">
      <c r="A88"/>
      <c r="B88"/>
      <c r="C88"/>
      <c r="D88"/>
      <c r="E88"/>
      <c r="F88"/>
      <c r="G88"/>
      <c r="H88"/>
      <c r="I88"/>
      <c r="J88"/>
    </row>
    <row r="89" spans="1:13" ht="14.5" x14ac:dyDescent="0.35">
      <c r="A89"/>
      <c r="B89"/>
      <c r="C89"/>
      <c r="D89"/>
      <c r="E89"/>
      <c r="F89"/>
      <c r="G89"/>
      <c r="H89"/>
      <c r="I89"/>
      <c r="J89"/>
    </row>
    <row r="90" spans="1:13" ht="14.5" x14ac:dyDescent="0.35">
      <c r="A90"/>
      <c r="B90"/>
      <c r="C90"/>
      <c r="D90"/>
      <c r="E90"/>
      <c r="F90"/>
      <c r="G90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D99DA-8670-476A-A465-4E74568E480A}">
  <dimension ref="A1:N93"/>
  <sheetViews>
    <sheetView view="pageBreakPreview" topLeftCell="A84" zoomScale="74" zoomScaleNormal="100" workbookViewId="0">
      <selection activeCell="B91" sqref="B91"/>
    </sheetView>
  </sheetViews>
  <sheetFormatPr defaultRowHeight="13" x14ac:dyDescent="0.35"/>
  <cols>
    <col min="1" max="1" width="11.54296875" style="15" customWidth="1"/>
    <col min="2" max="2" width="14.7265625" style="15" customWidth="1"/>
    <col min="3" max="3" width="12.7265625" style="15" customWidth="1"/>
    <col min="4" max="4" width="12.1796875" style="15" bestFit="1" customWidth="1"/>
    <col min="5" max="5" width="11.7265625" style="15" bestFit="1" customWidth="1"/>
    <col min="6" max="7" width="8.453125" style="15" customWidth="1"/>
    <col min="8" max="8" width="8.453125" style="15" bestFit="1" customWidth="1"/>
    <col min="9" max="9" width="4.90625" style="15" customWidth="1"/>
    <col min="10" max="10" width="9.453125" style="15" bestFit="1" customWidth="1"/>
    <col min="11" max="11" width="12.36328125" style="15" customWidth="1"/>
    <col min="12" max="12" width="4" style="15" customWidth="1"/>
    <col min="13" max="13" width="8.7265625" style="15"/>
    <col min="14" max="14" width="9.90625" style="15" bestFit="1" customWidth="1"/>
    <col min="15" max="16384" width="8.7265625" style="15"/>
  </cols>
  <sheetData>
    <row r="1" spans="1:13" ht="14.5" x14ac:dyDescent="0.35">
      <c r="A1" s="3" t="str">
        <f>Inputs!A1</f>
        <v>California Insurance Company Rehabilitation Plan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4.5" x14ac:dyDescent="0.35">
      <c r="A2" s="3" t="str">
        <f>Inputs!A2</f>
        <v>Options to Settle Litigation Related to XYZ Company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39" customFormat="1" ht="16" x14ac:dyDescent="0.35">
      <c r="A3" s="3" t="str">
        <f>Inputs!A3</f>
        <v>EquityComp and SolutionOne Programs and RPA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39" customFormat="1" ht="16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5" x14ac:dyDescent="0.35">
      <c r="A5" s="47" t="s">
        <v>44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4.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s="16" customFormat="1" ht="16" customHeight="1" x14ac:dyDescent="0.35">
      <c r="A7" s="3" t="s">
        <v>58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s="16" customFormat="1" ht="16" customHeight="1" x14ac:dyDescent="0.35">
      <c r="A8" s="3"/>
      <c r="B8" s="3"/>
      <c r="C8" s="3"/>
      <c r="D8" s="3"/>
      <c r="E8" s="3"/>
      <c r="F8" s="3"/>
      <c r="G8"/>
      <c r="H8"/>
      <c r="I8"/>
    </row>
    <row r="9" spans="1:13" s="16" customFormat="1" ht="16" customHeight="1" x14ac:dyDescent="0.35">
      <c r="A9" s="53">
        <v>-1</v>
      </c>
      <c r="B9" s="53">
        <f>A9-1</f>
        <v>-2</v>
      </c>
      <c r="C9" s="53">
        <f t="shared" ref="C9:H9" si="0">B9-1</f>
        <v>-3</v>
      </c>
      <c r="D9" s="53">
        <f t="shared" si="0"/>
        <v>-4</v>
      </c>
      <c r="E9" s="53">
        <f t="shared" si="0"/>
        <v>-5</v>
      </c>
      <c r="F9" s="53">
        <f t="shared" si="0"/>
        <v>-6</v>
      </c>
      <c r="G9" s="53">
        <f t="shared" si="0"/>
        <v>-7</v>
      </c>
      <c r="H9" s="53">
        <f t="shared" si="0"/>
        <v>-8</v>
      </c>
      <c r="I9"/>
      <c r="J9" s="53">
        <f>H9-1</f>
        <v>-9</v>
      </c>
      <c r="K9" s="53">
        <f>J9-1</f>
        <v>-10</v>
      </c>
      <c r="M9" s="53">
        <f>K9-1</f>
        <v>-11</v>
      </c>
    </row>
    <row r="10" spans="1:13" s="16" customFormat="1" ht="16" customHeight="1" x14ac:dyDescent="0.35">
      <c r="A10" s="3"/>
      <c r="B10" s="3"/>
      <c r="C10" s="3"/>
      <c r="D10" s="3"/>
      <c r="E10" s="3"/>
      <c r="F10" s="3"/>
      <c r="G10"/>
      <c r="H10"/>
      <c r="I10"/>
      <c r="M10" s="20" t="s">
        <v>39</v>
      </c>
    </row>
    <row r="11" spans="1:13" s="16" customFormat="1" ht="16" customHeight="1" x14ac:dyDescent="0.35">
      <c r="A11" s="3"/>
      <c r="B11" s="3"/>
      <c r="C11" s="3"/>
      <c r="D11" s="3"/>
      <c r="E11" s="3"/>
      <c r="F11" s="3"/>
      <c r="G11" s="3"/>
      <c r="H11" s="3"/>
      <c r="I11"/>
      <c r="M11" s="20" t="s">
        <v>40</v>
      </c>
    </row>
    <row r="12" spans="1:13" x14ac:dyDescent="0.35">
      <c r="A12" s="17"/>
      <c r="B12" s="18"/>
      <c r="C12" s="18"/>
      <c r="D12" s="18"/>
      <c r="E12" s="18"/>
      <c r="F12" s="18"/>
      <c r="G12" s="18"/>
      <c r="H12" s="18"/>
      <c r="I12" s="18"/>
      <c r="K12" s="20"/>
      <c r="M12" s="20" t="s">
        <v>43</v>
      </c>
    </row>
    <row r="13" spans="1:13" ht="14.5" customHeight="1" thickBot="1" x14ac:dyDescent="0.4">
      <c r="A13" s="60" t="s">
        <v>23</v>
      </c>
      <c r="B13" s="61" t="s">
        <v>24</v>
      </c>
      <c r="C13" s="62"/>
      <c r="D13" s="63" t="s">
        <v>25</v>
      </c>
      <c r="E13" s="63"/>
      <c r="F13" s="63"/>
      <c r="G13" s="64" t="s">
        <v>26</v>
      </c>
      <c r="H13" s="64" t="s">
        <v>26</v>
      </c>
      <c r="I13" s="65"/>
      <c r="J13" s="66" t="s">
        <v>41</v>
      </c>
      <c r="K13" s="66" t="s">
        <v>39</v>
      </c>
      <c r="M13" s="20" t="s">
        <v>28</v>
      </c>
    </row>
    <row r="14" spans="1:13" ht="13.5" customHeight="1" thickBot="1" x14ac:dyDescent="0.4">
      <c r="A14" s="67" t="s">
        <v>28</v>
      </c>
      <c r="B14" s="67" t="s">
        <v>29</v>
      </c>
      <c r="C14" s="67" t="s">
        <v>30</v>
      </c>
      <c r="D14" s="69" t="s">
        <v>75</v>
      </c>
      <c r="E14" s="69" t="s">
        <v>76</v>
      </c>
      <c r="F14" s="68" t="s">
        <v>31</v>
      </c>
      <c r="G14" s="67" t="s">
        <v>32</v>
      </c>
      <c r="H14" s="67" t="s">
        <v>33</v>
      </c>
      <c r="I14" s="21"/>
      <c r="J14" s="67" t="s">
        <v>27</v>
      </c>
      <c r="K14" s="67" t="s">
        <v>42</v>
      </c>
      <c r="M14" s="44">
        <f>SUM(K15:K82)/SUM(G15:G82)</f>
        <v>42003.918237807826</v>
      </c>
    </row>
    <row r="15" spans="1:13" ht="13.5" customHeight="1" x14ac:dyDescent="0.35">
      <c r="A15" s="22">
        <v>41464</v>
      </c>
      <c r="B15" s="22">
        <v>41426</v>
      </c>
      <c r="C15" s="22">
        <v>41455</v>
      </c>
      <c r="D15" s="23">
        <v>101673</v>
      </c>
      <c r="E15" s="24">
        <v>10420.58</v>
      </c>
      <c r="F15" s="40">
        <v>112093.58</v>
      </c>
      <c r="G15" s="40">
        <v>112093.58</v>
      </c>
      <c r="H15" s="25">
        <v>0</v>
      </c>
      <c r="I15" s="26"/>
      <c r="J15" s="19">
        <f>AVERAGE(B15:C15)</f>
        <v>41440.5</v>
      </c>
      <c r="K15" s="43">
        <f>J15*G15</f>
        <v>4645214001.9899998</v>
      </c>
      <c r="M15"/>
    </row>
    <row r="16" spans="1:13" ht="13.5" customHeight="1" x14ac:dyDescent="0.35">
      <c r="A16" s="19">
        <v>41496</v>
      </c>
      <c r="B16" s="19">
        <v>41456</v>
      </c>
      <c r="C16" s="19">
        <v>41486</v>
      </c>
      <c r="D16" s="27">
        <v>20268</v>
      </c>
      <c r="E16" s="28">
        <v>1702.26</v>
      </c>
      <c r="F16" s="41">
        <v>21970.26</v>
      </c>
      <c r="G16" s="41">
        <v>21970.26</v>
      </c>
      <c r="H16" s="29">
        <v>0</v>
      </c>
      <c r="I16" s="26"/>
      <c r="J16" s="19">
        <f t="shared" ref="J16:J79" si="1">AVERAGE(B16:C16)</f>
        <v>41471</v>
      </c>
      <c r="K16" s="41">
        <f t="shared" ref="K16:K79" si="2">J16*G16</f>
        <v>911128652.45999992</v>
      </c>
      <c r="M16"/>
    </row>
    <row r="17" spans="1:13" ht="13.5" customHeight="1" x14ac:dyDescent="0.35">
      <c r="A17" s="19">
        <v>41528</v>
      </c>
      <c r="B17" s="19">
        <v>41487</v>
      </c>
      <c r="C17" s="19">
        <v>41517</v>
      </c>
      <c r="D17" s="27">
        <v>36941</v>
      </c>
      <c r="E17" s="28">
        <v>2924.43</v>
      </c>
      <c r="F17" s="41">
        <v>39865.43</v>
      </c>
      <c r="G17" s="41">
        <v>39865.43</v>
      </c>
      <c r="H17" s="29">
        <v>0</v>
      </c>
      <c r="I17" s="26"/>
      <c r="J17" s="19">
        <f t="shared" si="1"/>
        <v>41502</v>
      </c>
      <c r="K17" s="41">
        <f t="shared" si="2"/>
        <v>1654495075.8599999</v>
      </c>
      <c r="M17"/>
    </row>
    <row r="18" spans="1:13" ht="13.5" customHeight="1" x14ac:dyDescent="0.35">
      <c r="A18" s="19">
        <v>41555</v>
      </c>
      <c r="B18" s="19">
        <v>41518</v>
      </c>
      <c r="C18" s="19">
        <v>41547</v>
      </c>
      <c r="D18" s="27">
        <v>29383</v>
      </c>
      <c r="E18" s="28">
        <v>2378.58</v>
      </c>
      <c r="F18" s="41">
        <v>31761.58</v>
      </c>
      <c r="G18" s="41">
        <v>31761.58</v>
      </c>
      <c r="H18" s="29">
        <v>0</v>
      </c>
      <c r="I18" s="26"/>
      <c r="J18" s="19">
        <f t="shared" si="1"/>
        <v>41532.5</v>
      </c>
      <c r="K18" s="41">
        <f t="shared" si="2"/>
        <v>1319137821.3500001</v>
      </c>
      <c r="M18"/>
    </row>
    <row r="19" spans="1:13" ht="13.5" customHeight="1" x14ac:dyDescent="0.35">
      <c r="A19" s="19">
        <v>41588</v>
      </c>
      <c r="B19" s="19">
        <v>41548</v>
      </c>
      <c r="C19" s="19">
        <v>41578</v>
      </c>
      <c r="D19" s="27">
        <v>36379</v>
      </c>
      <c r="E19" s="28">
        <v>2925.05</v>
      </c>
      <c r="F19" s="41">
        <v>39304.050000000003</v>
      </c>
      <c r="G19" s="41">
        <v>39304.050000000003</v>
      </c>
      <c r="H19" s="29">
        <v>0</v>
      </c>
      <c r="I19" s="26"/>
      <c r="J19" s="19">
        <f t="shared" si="1"/>
        <v>41563</v>
      </c>
      <c r="K19" s="41">
        <f t="shared" si="2"/>
        <v>1633594230.1500001</v>
      </c>
      <c r="M19"/>
    </row>
    <row r="20" spans="1:13" ht="13.5" customHeight="1" x14ac:dyDescent="0.35">
      <c r="A20" s="19">
        <v>41618</v>
      </c>
      <c r="B20" s="19">
        <v>41579</v>
      </c>
      <c r="C20" s="19">
        <v>41608</v>
      </c>
      <c r="D20" s="27">
        <v>32479</v>
      </c>
      <c r="E20" s="28">
        <v>2336.81</v>
      </c>
      <c r="F20" s="41">
        <v>34815.81</v>
      </c>
      <c r="G20" s="41">
        <v>34815.81</v>
      </c>
      <c r="H20" s="29">
        <v>0</v>
      </c>
      <c r="I20" s="26"/>
      <c r="J20" s="19">
        <f t="shared" si="1"/>
        <v>41593.5</v>
      </c>
      <c r="K20" s="41">
        <f t="shared" si="2"/>
        <v>1448111393.2349999</v>
      </c>
      <c r="M20"/>
    </row>
    <row r="21" spans="1:13" ht="13.5" customHeight="1" x14ac:dyDescent="0.35">
      <c r="A21" s="19">
        <v>41647</v>
      </c>
      <c r="B21" s="19">
        <v>41609</v>
      </c>
      <c r="C21" s="19">
        <v>41639</v>
      </c>
      <c r="D21" s="27">
        <v>56054</v>
      </c>
      <c r="E21" s="28">
        <v>3245.9</v>
      </c>
      <c r="F21" s="41">
        <v>59299.9</v>
      </c>
      <c r="G21" s="41">
        <v>59299.9</v>
      </c>
      <c r="H21" s="29">
        <v>0</v>
      </c>
      <c r="I21" s="26"/>
      <c r="J21" s="19">
        <f t="shared" si="1"/>
        <v>41624</v>
      </c>
      <c r="K21" s="41">
        <f t="shared" si="2"/>
        <v>2468299037.5999999</v>
      </c>
      <c r="M21"/>
    </row>
    <row r="22" spans="1:13" ht="13.5" customHeight="1" x14ac:dyDescent="0.35">
      <c r="A22" s="19">
        <v>41678</v>
      </c>
      <c r="B22" s="19">
        <v>41640</v>
      </c>
      <c r="C22" s="19">
        <v>41670</v>
      </c>
      <c r="D22" s="27">
        <v>48223</v>
      </c>
      <c r="E22" s="28">
        <v>2886.83</v>
      </c>
      <c r="F22" s="41">
        <v>51109.83</v>
      </c>
      <c r="G22" s="41">
        <v>51109.83</v>
      </c>
      <c r="H22" s="29">
        <v>0</v>
      </c>
      <c r="I22" s="26"/>
      <c r="J22" s="19">
        <f t="shared" si="1"/>
        <v>41655</v>
      </c>
      <c r="K22" s="41">
        <f t="shared" si="2"/>
        <v>2128979968.6500001</v>
      </c>
      <c r="M22"/>
    </row>
    <row r="23" spans="1:13" ht="13.5" customHeight="1" x14ac:dyDescent="0.35">
      <c r="A23" s="19">
        <v>41707</v>
      </c>
      <c r="B23" s="19">
        <v>41671</v>
      </c>
      <c r="C23" s="19">
        <v>41698</v>
      </c>
      <c r="D23" s="27">
        <v>45476</v>
      </c>
      <c r="E23" s="28">
        <v>3032.6</v>
      </c>
      <c r="F23" s="41">
        <v>48508.6</v>
      </c>
      <c r="G23" s="41">
        <v>48508.6</v>
      </c>
      <c r="H23" s="29">
        <v>0</v>
      </c>
      <c r="I23" s="26"/>
      <c r="J23" s="19">
        <f t="shared" si="1"/>
        <v>41684.5</v>
      </c>
      <c r="K23" s="41">
        <f t="shared" si="2"/>
        <v>2022056736.7</v>
      </c>
      <c r="M23"/>
    </row>
    <row r="24" spans="1:13" ht="13.5" customHeight="1" x14ac:dyDescent="0.35">
      <c r="A24" s="19">
        <v>41737</v>
      </c>
      <c r="B24" s="19">
        <v>41699</v>
      </c>
      <c r="C24" s="19">
        <v>41729</v>
      </c>
      <c r="D24" s="27">
        <v>62462</v>
      </c>
      <c r="E24" s="28">
        <v>3230.69</v>
      </c>
      <c r="F24" s="41">
        <v>65692.69</v>
      </c>
      <c r="G24" s="41">
        <v>65692.69</v>
      </c>
      <c r="H24" s="29">
        <v>0</v>
      </c>
      <c r="I24" s="26"/>
      <c r="J24" s="19">
        <f t="shared" si="1"/>
        <v>41714</v>
      </c>
      <c r="K24" s="41">
        <f t="shared" si="2"/>
        <v>2740304870.6600003</v>
      </c>
      <c r="M24"/>
    </row>
    <row r="25" spans="1:13" ht="13.5" customHeight="1" x14ac:dyDescent="0.35">
      <c r="A25" s="19">
        <v>41768</v>
      </c>
      <c r="B25" s="19">
        <v>41730</v>
      </c>
      <c r="C25" s="19">
        <v>41759</v>
      </c>
      <c r="D25" s="27">
        <v>53993</v>
      </c>
      <c r="E25" s="28">
        <v>3172.01</v>
      </c>
      <c r="F25" s="41">
        <v>57165.01</v>
      </c>
      <c r="G25" s="41">
        <v>57165.01</v>
      </c>
      <c r="H25" s="29">
        <v>0</v>
      </c>
      <c r="I25" s="26"/>
      <c r="J25" s="19">
        <f t="shared" si="1"/>
        <v>41744.5</v>
      </c>
      <c r="K25" s="41">
        <f t="shared" si="2"/>
        <v>2386324759.9450002</v>
      </c>
      <c r="M25"/>
    </row>
    <row r="26" spans="1:13" ht="13.5" customHeight="1" x14ac:dyDescent="0.35">
      <c r="A26" s="19">
        <v>41800</v>
      </c>
      <c r="B26" s="19">
        <v>41760</v>
      </c>
      <c r="C26" s="19">
        <v>41790</v>
      </c>
      <c r="D26" s="27">
        <v>73521</v>
      </c>
      <c r="E26" s="28">
        <v>3335.19</v>
      </c>
      <c r="F26" s="41">
        <v>76856.19</v>
      </c>
      <c r="G26" s="41">
        <v>76856.19</v>
      </c>
      <c r="H26" s="29">
        <v>0</v>
      </c>
      <c r="I26" s="26"/>
      <c r="J26" s="19">
        <f t="shared" si="1"/>
        <v>41775</v>
      </c>
      <c r="K26" s="41">
        <f t="shared" si="2"/>
        <v>3210667337.25</v>
      </c>
      <c r="M26"/>
    </row>
    <row r="27" spans="1:13" ht="13.5" customHeight="1" x14ac:dyDescent="0.35">
      <c r="A27" s="19">
        <v>41828</v>
      </c>
      <c r="B27" s="19">
        <v>41791</v>
      </c>
      <c r="C27" s="19">
        <v>41820</v>
      </c>
      <c r="D27" s="27">
        <v>46813</v>
      </c>
      <c r="E27" s="28">
        <v>2648.79</v>
      </c>
      <c r="F27" s="41">
        <v>49461.79</v>
      </c>
      <c r="G27" s="41">
        <v>49461.79</v>
      </c>
      <c r="H27" s="29">
        <v>0</v>
      </c>
      <c r="I27" s="26"/>
      <c r="J27" s="19">
        <f t="shared" si="1"/>
        <v>41805.5</v>
      </c>
      <c r="K27" s="41">
        <f t="shared" si="2"/>
        <v>2067774861.845</v>
      </c>
      <c r="M27"/>
    </row>
    <row r="28" spans="1:13" ht="13.5" customHeight="1" x14ac:dyDescent="0.35">
      <c r="A28" s="19">
        <v>41859</v>
      </c>
      <c r="B28" s="19">
        <v>41821</v>
      </c>
      <c r="C28" s="19">
        <v>41851</v>
      </c>
      <c r="D28" s="27">
        <v>48954</v>
      </c>
      <c r="E28" s="28">
        <v>2602.9299999999998</v>
      </c>
      <c r="F28" s="41">
        <v>51556.93</v>
      </c>
      <c r="G28" s="41">
        <v>51556.93</v>
      </c>
      <c r="H28" s="29">
        <v>0</v>
      </c>
      <c r="I28" s="26"/>
      <c r="J28" s="19">
        <f t="shared" si="1"/>
        <v>41836</v>
      </c>
      <c r="K28" s="41">
        <f t="shared" si="2"/>
        <v>2156935723.48</v>
      </c>
      <c r="M28"/>
    </row>
    <row r="29" spans="1:13" ht="13.5" customHeight="1" x14ac:dyDescent="0.35">
      <c r="A29" s="19">
        <v>41892</v>
      </c>
      <c r="B29" s="19">
        <v>41852</v>
      </c>
      <c r="C29" s="19">
        <v>41882</v>
      </c>
      <c r="D29" s="27">
        <v>38920</v>
      </c>
      <c r="E29" s="28">
        <v>2194.3200000000002</v>
      </c>
      <c r="F29" s="41">
        <v>41114.32</v>
      </c>
      <c r="G29" s="41">
        <v>41114.32</v>
      </c>
      <c r="H29" s="29">
        <v>0</v>
      </c>
      <c r="I29" s="26"/>
      <c r="J29" s="19">
        <f t="shared" si="1"/>
        <v>41867</v>
      </c>
      <c r="K29" s="41">
        <f t="shared" si="2"/>
        <v>1721333235.4400001</v>
      </c>
      <c r="M29"/>
    </row>
    <row r="30" spans="1:13" ht="13.5" customHeight="1" x14ac:dyDescent="0.35">
      <c r="A30" s="19">
        <v>41920</v>
      </c>
      <c r="B30" s="19">
        <v>41883</v>
      </c>
      <c r="C30" s="19">
        <v>41912</v>
      </c>
      <c r="D30" s="27">
        <v>12328</v>
      </c>
      <c r="E30" s="30">
        <v>610.58000000000004</v>
      </c>
      <c r="F30" s="41">
        <v>12938.58</v>
      </c>
      <c r="G30" s="41">
        <v>12938.58</v>
      </c>
      <c r="H30" s="29">
        <v>0</v>
      </c>
      <c r="I30" s="26"/>
      <c r="J30" s="19">
        <f t="shared" si="1"/>
        <v>41897.5</v>
      </c>
      <c r="K30" s="41">
        <f t="shared" si="2"/>
        <v>542094155.54999995</v>
      </c>
      <c r="M30"/>
    </row>
    <row r="31" spans="1:13" ht="13.5" customHeight="1" x14ac:dyDescent="0.35">
      <c r="A31" s="19">
        <v>41951</v>
      </c>
      <c r="B31" s="19">
        <v>41913</v>
      </c>
      <c r="C31" s="19">
        <v>41943</v>
      </c>
      <c r="D31" s="27">
        <v>4444</v>
      </c>
      <c r="E31" s="31">
        <v>-931.23</v>
      </c>
      <c r="F31" s="41">
        <v>3512.77</v>
      </c>
      <c r="G31" s="41">
        <v>3512.77</v>
      </c>
      <c r="H31" s="29">
        <v>0</v>
      </c>
      <c r="I31" s="26"/>
      <c r="J31" s="19">
        <f t="shared" si="1"/>
        <v>41928</v>
      </c>
      <c r="K31" s="41">
        <f t="shared" si="2"/>
        <v>147283420.56</v>
      </c>
      <c r="M31"/>
    </row>
    <row r="32" spans="1:13" ht="13.5" customHeight="1" x14ac:dyDescent="0.35">
      <c r="A32" s="19">
        <v>41982</v>
      </c>
      <c r="B32" s="19">
        <v>41944</v>
      </c>
      <c r="C32" s="19">
        <v>41973</v>
      </c>
      <c r="D32" s="27">
        <v>22941</v>
      </c>
      <c r="E32" s="28">
        <v>2229.5700000000002</v>
      </c>
      <c r="F32" s="41">
        <v>25170.57</v>
      </c>
      <c r="G32" s="41">
        <v>25170.57</v>
      </c>
      <c r="H32" s="29">
        <v>0</v>
      </c>
      <c r="I32" s="26"/>
      <c r="J32" s="19">
        <f t="shared" si="1"/>
        <v>41958.5</v>
      </c>
      <c r="K32" s="41">
        <f t="shared" si="2"/>
        <v>1056119361.345</v>
      </c>
      <c r="M32"/>
    </row>
    <row r="33" spans="1:13" ht="13.5" customHeight="1" x14ac:dyDescent="0.35">
      <c r="A33" s="19">
        <v>42012</v>
      </c>
      <c r="B33" s="19">
        <v>41974</v>
      </c>
      <c r="C33" s="19">
        <v>42004</v>
      </c>
      <c r="D33" s="27">
        <v>36142</v>
      </c>
      <c r="E33" s="28">
        <v>3429.41</v>
      </c>
      <c r="F33" s="41">
        <v>39571.410000000003</v>
      </c>
      <c r="G33" s="41">
        <v>39571.410000000003</v>
      </c>
      <c r="H33" s="29">
        <v>0</v>
      </c>
      <c r="I33" s="26"/>
      <c r="J33" s="19">
        <f t="shared" si="1"/>
        <v>41989</v>
      </c>
      <c r="K33" s="41">
        <f t="shared" si="2"/>
        <v>1661563934.4900002</v>
      </c>
      <c r="M33"/>
    </row>
    <row r="34" spans="1:13" ht="13.5" customHeight="1" x14ac:dyDescent="0.35">
      <c r="A34" s="19">
        <v>42045</v>
      </c>
      <c r="B34" s="19">
        <v>42005</v>
      </c>
      <c r="C34" s="19">
        <v>42035</v>
      </c>
      <c r="D34" s="27">
        <v>31072</v>
      </c>
      <c r="E34" s="28">
        <v>1898.04</v>
      </c>
      <c r="F34" s="41">
        <v>32970.04</v>
      </c>
      <c r="G34" s="41">
        <v>32970.04</v>
      </c>
      <c r="H34" s="29">
        <v>0</v>
      </c>
      <c r="I34" s="26"/>
      <c r="J34" s="19">
        <f t="shared" si="1"/>
        <v>42020</v>
      </c>
      <c r="K34" s="41">
        <f t="shared" si="2"/>
        <v>1385401080.8</v>
      </c>
      <c r="M34"/>
    </row>
    <row r="35" spans="1:13" ht="13.5" customHeight="1" x14ac:dyDescent="0.35">
      <c r="A35" s="19">
        <v>42073</v>
      </c>
      <c r="B35" s="19">
        <v>42036</v>
      </c>
      <c r="C35" s="19">
        <v>42063</v>
      </c>
      <c r="D35" s="27">
        <v>36460</v>
      </c>
      <c r="E35" s="28">
        <v>2197.48</v>
      </c>
      <c r="F35" s="41">
        <v>38657.480000000003</v>
      </c>
      <c r="G35" s="41">
        <v>38657.480000000003</v>
      </c>
      <c r="H35" s="29">
        <v>0</v>
      </c>
      <c r="I35" s="26"/>
      <c r="J35" s="19">
        <f t="shared" si="1"/>
        <v>42049.5</v>
      </c>
      <c r="K35" s="41">
        <f t="shared" si="2"/>
        <v>1625527705.2600002</v>
      </c>
      <c r="M35"/>
    </row>
    <row r="36" spans="1:13" ht="13.5" customHeight="1" x14ac:dyDescent="0.35">
      <c r="A36" s="19">
        <v>42102</v>
      </c>
      <c r="B36" s="19">
        <v>42064</v>
      </c>
      <c r="C36" s="19">
        <v>42094</v>
      </c>
      <c r="D36" s="27">
        <v>28268</v>
      </c>
      <c r="E36" s="28">
        <v>2139.62</v>
      </c>
      <c r="F36" s="41">
        <v>30407.62</v>
      </c>
      <c r="G36" s="41">
        <v>30407.62</v>
      </c>
      <c r="H36" s="29">
        <v>0</v>
      </c>
      <c r="I36" s="26"/>
      <c r="J36" s="19">
        <f t="shared" si="1"/>
        <v>42079</v>
      </c>
      <c r="K36" s="41">
        <f t="shared" si="2"/>
        <v>1279522241.98</v>
      </c>
      <c r="M36"/>
    </row>
    <row r="37" spans="1:13" ht="13.5" customHeight="1" x14ac:dyDescent="0.35">
      <c r="A37" s="19">
        <v>42132</v>
      </c>
      <c r="B37" s="19">
        <v>42095</v>
      </c>
      <c r="C37" s="19">
        <v>42124</v>
      </c>
      <c r="D37" s="27">
        <v>41642</v>
      </c>
      <c r="E37" s="28">
        <v>2670.69</v>
      </c>
      <c r="F37" s="41">
        <v>44312.69</v>
      </c>
      <c r="G37" s="41">
        <v>44312.69</v>
      </c>
      <c r="H37" s="29">
        <v>0</v>
      </c>
      <c r="I37" s="26"/>
      <c r="J37" s="19">
        <f t="shared" si="1"/>
        <v>42109.5</v>
      </c>
      <c r="K37" s="41">
        <f t="shared" si="2"/>
        <v>1865985219.5550001</v>
      </c>
      <c r="M37"/>
    </row>
    <row r="38" spans="1:13" ht="13.5" customHeight="1" x14ac:dyDescent="0.35">
      <c r="A38" s="19">
        <v>42164</v>
      </c>
      <c r="B38" s="19">
        <v>42125</v>
      </c>
      <c r="C38" s="19">
        <v>42155</v>
      </c>
      <c r="D38" s="27">
        <v>31049</v>
      </c>
      <c r="E38" s="28">
        <v>2199.88</v>
      </c>
      <c r="F38" s="41">
        <v>33248.879999999997</v>
      </c>
      <c r="G38" s="41">
        <v>33248.879999999997</v>
      </c>
      <c r="H38" s="29">
        <v>0</v>
      </c>
      <c r="I38" s="26"/>
      <c r="J38" s="19">
        <f t="shared" si="1"/>
        <v>42140</v>
      </c>
      <c r="K38" s="41">
        <f t="shared" si="2"/>
        <v>1401107803.1999998</v>
      </c>
      <c r="M38"/>
    </row>
    <row r="39" spans="1:13" ht="13.5" customHeight="1" x14ac:dyDescent="0.35">
      <c r="A39" s="19">
        <v>42193</v>
      </c>
      <c r="B39" s="19">
        <v>42156</v>
      </c>
      <c r="C39" s="19">
        <v>42185</v>
      </c>
      <c r="D39" s="27">
        <v>47466</v>
      </c>
      <c r="E39" s="28">
        <v>1619.51</v>
      </c>
      <c r="F39" s="41">
        <v>49085.51</v>
      </c>
      <c r="G39" s="41">
        <v>49085.51</v>
      </c>
      <c r="H39" s="29">
        <v>0</v>
      </c>
      <c r="I39" s="26"/>
      <c r="J39" s="19">
        <f t="shared" si="1"/>
        <v>42170.5</v>
      </c>
      <c r="K39" s="41">
        <f t="shared" si="2"/>
        <v>2069960499.4550002</v>
      </c>
      <c r="M39"/>
    </row>
    <row r="40" spans="1:13" ht="13.5" customHeight="1" x14ac:dyDescent="0.35">
      <c r="A40" s="19">
        <v>42224</v>
      </c>
      <c r="B40" s="19">
        <v>42186</v>
      </c>
      <c r="C40" s="19">
        <v>42216</v>
      </c>
      <c r="D40" s="27">
        <v>40787</v>
      </c>
      <c r="E40" s="28">
        <v>1997.98</v>
      </c>
      <c r="F40" s="41">
        <v>42784.98</v>
      </c>
      <c r="G40" s="41">
        <v>42784.98</v>
      </c>
      <c r="H40" s="29">
        <v>0</v>
      </c>
      <c r="I40" s="26"/>
      <c r="J40" s="19">
        <f t="shared" si="1"/>
        <v>42201</v>
      </c>
      <c r="K40" s="41">
        <f t="shared" si="2"/>
        <v>1805568940.98</v>
      </c>
      <c r="M40"/>
    </row>
    <row r="41" spans="1:13" ht="13.5" customHeight="1" x14ac:dyDescent="0.35">
      <c r="A41" s="19">
        <v>42256</v>
      </c>
      <c r="B41" s="19">
        <v>42217</v>
      </c>
      <c r="C41" s="19">
        <v>42247</v>
      </c>
      <c r="D41" s="27">
        <v>56226</v>
      </c>
      <c r="E41" s="28">
        <v>2497.84</v>
      </c>
      <c r="F41" s="41">
        <v>58723.839999999997</v>
      </c>
      <c r="G41" s="41">
        <v>58723.839999999997</v>
      </c>
      <c r="H41" s="29">
        <v>0</v>
      </c>
      <c r="I41" s="26"/>
      <c r="J41" s="19">
        <f t="shared" si="1"/>
        <v>42232</v>
      </c>
      <c r="K41" s="41">
        <f t="shared" si="2"/>
        <v>2480025210.8799996</v>
      </c>
      <c r="M41"/>
    </row>
    <row r="42" spans="1:13" ht="13.5" customHeight="1" x14ac:dyDescent="0.35">
      <c r="A42" s="19">
        <v>42284</v>
      </c>
      <c r="B42" s="19">
        <v>42248</v>
      </c>
      <c r="C42" s="19">
        <v>42277</v>
      </c>
      <c r="D42" s="27">
        <v>34245</v>
      </c>
      <c r="E42" s="28">
        <v>2081.92</v>
      </c>
      <c r="F42" s="41">
        <v>36326.92</v>
      </c>
      <c r="G42" s="41">
        <v>36326.92</v>
      </c>
      <c r="H42" s="29">
        <v>0</v>
      </c>
      <c r="I42" s="26"/>
      <c r="J42" s="19">
        <f t="shared" si="1"/>
        <v>42262.5</v>
      </c>
      <c r="K42" s="41">
        <f t="shared" si="2"/>
        <v>1535266456.5</v>
      </c>
      <c r="M42"/>
    </row>
    <row r="43" spans="1:13" ht="13.5" customHeight="1" x14ac:dyDescent="0.35">
      <c r="A43" s="19">
        <v>42317</v>
      </c>
      <c r="B43" s="19">
        <v>42278</v>
      </c>
      <c r="C43" s="19">
        <v>42308</v>
      </c>
      <c r="D43" s="27">
        <v>51409</v>
      </c>
      <c r="E43" s="28">
        <v>2153.63</v>
      </c>
      <c r="F43" s="41">
        <v>53562.63</v>
      </c>
      <c r="G43" s="41">
        <v>53562.63</v>
      </c>
      <c r="H43" s="29">
        <v>0</v>
      </c>
      <c r="I43" s="26"/>
      <c r="J43" s="19">
        <f t="shared" si="1"/>
        <v>42293</v>
      </c>
      <c r="K43" s="41">
        <f t="shared" si="2"/>
        <v>2265324310.5899997</v>
      </c>
      <c r="M43"/>
    </row>
    <row r="44" spans="1:13" ht="13.5" customHeight="1" x14ac:dyDescent="0.35">
      <c r="A44" s="19">
        <v>42346</v>
      </c>
      <c r="B44" s="19">
        <v>42309</v>
      </c>
      <c r="C44" s="19">
        <v>42338</v>
      </c>
      <c r="D44" s="27">
        <v>30394</v>
      </c>
      <c r="E44" s="28">
        <v>1602.01</v>
      </c>
      <c r="F44" s="41">
        <v>31996.01</v>
      </c>
      <c r="G44" s="41">
        <v>31996.01</v>
      </c>
      <c r="H44" s="29">
        <v>0</v>
      </c>
      <c r="I44" s="26"/>
      <c r="J44" s="19">
        <f t="shared" si="1"/>
        <v>42323.5</v>
      </c>
      <c r="K44" s="41">
        <f t="shared" si="2"/>
        <v>1354183129.2349999</v>
      </c>
      <c r="M44"/>
    </row>
    <row r="45" spans="1:13" ht="13.5" customHeight="1" x14ac:dyDescent="0.35">
      <c r="A45" s="19">
        <v>42376</v>
      </c>
      <c r="B45" s="19">
        <v>42339</v>
      </c>
      <c r="C45" s="19">
        <v>42369</v>
      </c>
      <c r="D45" s="27">
        <v>41847</v>
      </c>
      <c r="E45" s="28">
        <v>1871.73</v>
      </c>
      <c r="F45" s="41">
        <v>43718.73</v>
      </c>
      <c r="G45" s="41">
        <v>43718.73</v>
      </c>
      <c r="H45" s="29">
        <v>0</v>
      </c>
      <c r="I45" s="26"/>
      <c r="J45" s="19">
        <f t="shared" si="1"/>
        <v>42354</v>
      </c>
      <c r="K45" s="41">
        <f t="shared" si="2"/>
        <v>1851663090.4200001</v>
      </c>
      <c r="M45"/>
    </row>
    <row r="46" spans="1:13" ht="13.5" customHeight="1" x14ac:dyDescent="0.35">
      <c r="A46" s="19">
        <v>42409</v>
      </c>
      <c r="B46" s="19">
        <v>42370</v>
      </c>
      <c r="C46" s="19">
        <v>42400</v>
      </c>
      <c r="D46" s="27">
        <v>63047</v>
      </c>
      <c r="E46" s="28">
        <v>1422.52</v>
      </c>
      <c r="F46" s="41">
        <v>64469.52</v>
      </c>
      <c r="G46" s="41">
        <v>64469.52</v>
      </c>
      <c r="H46" s="29">
        <v>0</v>
      </c>
      <c r="I46" s="26"/>
      <c r="J46" s="19">
        <f t="shared" si="1"/>
        <v>42385</v>
      </c>
      <c r="K46" s="41">
        <f t="shared" si="2"/>
        <v>2732540605.1999998</v>
      </c>
      <c r="M46"/>
    </row>
    <row r="47" spans="1:13" ht="13.5" customHeight="1" x14ac:dyDescent="0.35">
      <c r="A47" s="19">
        <v>42437</v>
      </c>
      <c r="B47" s="19">
        <v>42401</v>
      </c>
      <c r="C47" s="19">
        <v>42429</v>
      </c>
      <c r="D47" s="27">
        <v>31123</v>
      </c>
      <c r="E47" s="28">
        <v>1776.65</v>
      </c>
      <c r="F47" s="41">
        <v>32899.65</v>
      </c>
      <c r="G47" s="41">
        <v>32899.65</v>
      </c>
      <c r="H47" s="29">
        <v>0</v>
      </c>
      <c r="I47" s="26"/>
      <c r="J47" s="19">
        <f t="shared" si="1"/>
        <v>42415</v>
      </c>
      <c r="K47" s="41">
        <f t="shared" si="2"/>
        <v>1395438654.75</v>
      </c>
      <c r="M47"/>
    </row>
    <row r="48" spans="1:13" ht="13.5" customHeight="1" x14ac:dyDescent="0.35">
      <c r="A48" s="19">
        <v>42467</v>
      </c>
      <c r="B48" s="19">
        <v>42430</v>
      </c>
      <c r="C48" s="19">
        <v>42460</v>
      </c>
      <c r="D48" s="27">
        <v>81837</v>
      </c>
      <c r="E48" s="28">
        <v>2245.42</v>
      </c>
      <c r="F48" s="41">
        <v>84082.42</v>
      </c>
      <c r="G48" s="41">
        <v>84082.42</v>
      </c>
      <c r="H48" s="29">
        <v>0</v>
      </c>
      <c r="I48" s="26"/>
      <c r="J48" s="19">
        <f t="shared" si="1"/>
        <v>42445</v>
      </c>
      <c r="K48" s="41">
        <f t="shared" si="2"/>
        <v>3568878316.9000001</v>
      </c>
      <c r="M48"/>
    </row>
    <row r="49" spans="1:13" ht="13.5" customHeight="1" x14ac:dyDescent="0.35">
      <c r="A49" s="19">
        <v>42500</v>
      </c>
      <c r="B49" s="19">
        <v>42461</v>
      </c>
      <c r="C49" s="19">
        <v>42490</v>
      </c>
      <c r="D49" s="27">
        <v>22073</v>
      </c>
      <c r="E49" s="28">
        <v>1758.34</v>
      </c>
      <c r="F49" s="41">
        <v>23831.34</v>
      </c>
      <c r="G49" s="41">
        <v>23831.34</v>
      </c>
      <c r="H49" s="29">
        <v>0</v>
      </c>
      <c r="I49" s="26"/>
      <c r="J49" s="19">
        <f t="shared" si="1"/>
        <v>42475.5</v>
      </c>
      <c r="K49" s="41">
        <f t="shared" si="2"/>
        <v>1012248082.17</v>
      </c>
      <c r="M49"/>
    </row>
    <row r="50" spans="1:13" ht="13.5" customHeight="1" x14ac:dyDescent="0.35">
      <c r="A50" s="19">
        <v>42530</v>
      </c>
      <c r="B50" s="19">
        <v>42491</v>
      </c>
      <c r="C50" s="19">
        <v>42521</v>
      </c>
      <c r="D50" s="27">
        <v>40746</v>
      </c>
      <c r="E50" s="28">
        <v>1757.39</v>
      </c>
      <c r="F50" s="41">
        <v>42503.39</v>
      </c>
      <c r="G50" s="41">
        <v>42503.39</v>
      </c>
      <c r="H50" s="29">
        <v>0</v>
      </c>
      <c r="I50" s="26"/>
      <c r="J50" s="19">
        <f t="shared" si="1"/>
        <v>42506</v>
      </c>
      <c r="K50" s="41">
        <f t="shared" si="2"/>
        <v>1806649095.3399999</v>
      </c>
      <c r="M50"/>
    </row>
    <row r="51" spans="1:13" ht="13.5" customHeight="1" x14ac:dyDescent="0.35">
      <c r="A51" s="19">
        <v>42559</v>
      </c>
      <c r="B51" s="19">
        <v>42522</v>
      </c>
      <c r="C51" s="19">
        <v>42551</v>
      </c>
      <c r="D51" s="27">
        <v>7093</v>
      </c>
      <c r="E51" s="30">
        <v>0</v>
      </c>
      <c r="F51" s="41">
        <v>7093</v>
      </c>
      <c r="G51" s="41">
        <v>7093</v>
      </c>
      <c r="H51" s="29">
        <v>0</v>
      </c>
      <c r="I51" s="26"/>
      <c r="J51" s="19">
        <f t="shared" si="1"/>
        <v>42536.5</v>
      </c>
      <c r="K51" s="41">
        <f t="shared" si="2"/>
        <v>301711394.5</v>
      </c>
      <c r="M51"/>
    </row>
    <row r="52" spans="1:13" ht="13.5" customHeight="1" x14ac:dyDescent="0.35">
      <c r="A52" s="19">
        <v>42591</v>
      </c>
      <c r="B52" s="19">
        <v>42552</v>
      </c>
      <c r="C52" s="19">
        <v>42582</v>
      </c>
      <c r="D52" s="29">
        <v>772</v>
      </c>
      <c r="E52" s="30">
        <v>0</v>
      </c>
      <c r="F52" s="42">
        <v>772</v>
      </c>
      <c r="G52" s="42">
        <v>772</v>
      </c>
      <c r="H52" s="29">
        <v>0</v>
      </c>
      <c r="I52" s="26"/>
      <c r="J52" s="19">
        <f t="shared" si="1"/>
        <v>42567</v>
      </c>
      <c r="K52" s="42">
        <f t="shared" si="2"/>
        <v>32861724</v>
      </c>
      <c r="M52"/>
    </row>
    <row r="53" spans="1:13" ht="13.5" customHeight="1" x14ac:dyDescent="0.35">
      <c r="A53" s="19">
        <v>42624</v>
      </c>
      <c r="B53" s="19">
        <v>42583</v>
      </c>
      <c r="C53" s="19">
        <v>42613</v>
      </c>
      <c r="D53" s="27">
        <v>117948</v>
      </c>
      <c r="E53" s="30">
        <v>63.91</v>
      </c>
      <c r="F53" s="41">
        <v>118011.91</v>
      </c>
      <c r="G53" s="41">
        <v>118011.91</v>
      </c>
      <c r="H53" s="29">
        <v>0</v>
      </c>
      <c r="I53" s="26"/>
      <c r="J53" s="19">
        <f t="shared" si="1"/>
        <v>42598</v>
      </c>
      <c r="K53" s="41">
        <f t="shared" si="2"/>
        <v>5027071342.1800003</v>
      </c>
      <c r="M53"/>
    </row>
    <row r="54" spans="1:13" ht="13.5" customHeight="1" x14ac:dyDescent="0.35">
      <c r="A54" s="19">
        <v>42651</v>
      </c>
      <c r="B54" s="19">
        <v>42614</v>
      </c>
      <c r="C54" s="19">
        <v>42643</v>
      </c>
      <c r="D54" s="27">
        <v>62605</v>
      </c>
      <c r="E54" s="30">
        <v>0</v>
      </c>
      <c r="F54" s="41">
        <v>62605</v>
      </c>
      <c r="G54" s="41">
        <v>0</v>
      </c>
      <c r="H54" s="27">
        <v>62605</v>
      </c>
      <c r="I54" s="26"/>
      <c r="J54" s="19">
        <f t="shared" si="1"/>
        <v>42628.5</v>
      </c>
      <c r="K54" s="41">
        <f t="shared" si="2"/>
        <v>0</v>
      </c>
      <c r="M54"/>
    </row>
    <row r="55" spans="1:13" ht="13.5" customHeight="1" x14ac:dyDescent="0.35">
      <c r="A55" s="19">
        <v>42682</v>
      </c>
      <c r="B55" s="19">
        <v>42644</v>
      </c>
      <c r="C55" s="19">
        <v>42674</v>
      </c>
      <c r="D55" s="29">
        <v>0</v>
      </c>
      <c r="E55" s="30">
        <v>0</v>
      </c>
      <c r="F55" s="42">
        <v>0</v>
      </c>
      <c r="G55" s="42">
        <v>0</v>
      </c>
      <c r="H55" s="29">
        <v>0</v>
      </c>
      <c r="I55" s="26"/>
      <c r="J55" s="19">
        <f t="shared" si="1"/>
        <v>42659</v>
      </c>
      <c r="K55" s="42">
        <f t="shared" si="2"/>
        <v>0</v>
      </c>
      <c r="M55"/>
    </row>
    <row r="56" spans="1:13" ht="13.5" customHeight="1" x14ac:dyDescent="0.35">
      <c r="A56" s="19">
        <v>42712</v>
      </c>
      <c r="B56" s="19">
        <v>42675</v>
      </c>
      <c r="C56" s="19">
        <v>42704</v>
      </c>
      <c r="D56" s="27">
        <v>32212</v>
      </c>
      <c r="E56" s="30">
        <v>0</v>
      </c>
      <c r="F56" s="41">
        <v>32212</v>
      </c>
      <c r="G56" s="41">
        <v>0</v>
      </c>
      <c r="H56" s="27">
        <v>32212</v>
      </c>
      <c r="I56" s="26"/>
      <c r="J56" s="19">
        <f t="shared" si="1"/>
        <v>42689.5</v>
      </c>
      <c r="K56" s="41">
        <f t="shared" si="2"/>
        <v>0</v>
      </c>
      <c r="M56"/>
    </row>
    <row r="57" spans="1:13" ht="13.5" customHeight="1" x14ac:dyDescent="0.35">
      <c r="A57" s="19">
        <v>42745</v>
      </c>
      <c r="B57" s="19">
        <v>42705</v>
      </c>
      <c r="C57" s="19">
        <v>42735</v>
      </c>
      <c r="D57" s="29">
        <v>0</v>
      </c>
      <c r="E57" s="30">
        <v>0</v>
      </c>
      <c r="F57" s="42">
        <v>0</v>
      </c>
      <c r="G57" s="42">
        <v>0</v>
      </c>
      <c r="H57" s="29">
        <v>0</v>
      </c>
      <c r="I57" s="26"/>
      <c r="J57" s="19">
        <f t="shared" si="1"/>
        <v>42720</v>
      </c>
      <c r="K57" s="42">
        <f t="shared" si="2"/>
        <v>0</v>
      </c>
      <c r="M57"/>
    </row>
    <row r="58" spans="1:13" ht="13.5" customHeight="1" x14ac:dyDescent="0.35">
      <c r="A58" s="19">
        <v>42774</v>
      </c>
      <c r="B58" s="19">
        <v>42736</v>
      </c>
      <c r="C58" s="19">
        <v>42766</v>
      </c>
      <c r="D58" s="29">
        <v>0</v>
      </c>
      <c r="E58" s="30">
        <v>0</v>
      </c>
      <c r="F58" s="42">
        <v>0</v>
      </c>
      <c r="G58" s="42">
        <v>0</v>
      </c>
      <c r="H58" s="29">
        <v>0</v>
      </c>
      <c r="I58" s="26"/>
      <c r="J58" s="19">
        <f t="shared" si="1"/>
        <v>42751</v>
      </c>
      <c r="K58" s="42">
        <f t="shared" si="2"/>
        <v>0</v>
      </c>
      <c r="M58"/>
    </row>
    <row r="59" spans="1:13" ht="13.5" customHeight="1" x14ac:dyDescent="0.35">
      <c r="A59" s="19">
        <v>42802</v>
      </c>
      <c r="B59" s="19">
        <v>42767</v>
      </c>
      <c r="C59" s="19">
        <v>42794</v>
      </c>
      <c r="D59" s="29">
        <v>0</v>
      </c>
      <c r="E59" s="30">
        <v>0</v>
      </c>
      <c r="F59" s="42">
        <v>0</v>
      </c>
      <c r="G59" s="42">
        <v>0</v>
      </c>
      <c r="H59" s="29">
        <v>0</v>
      </c>
      <c r="I59" s="26"/>
      <c r="J59" s="19">
        <f t="shared" si="1"/>
        <v>42780.5</v>
      </c>
      <c r="K59" s="42">
        <f t="shared" si="2"/>
        <v>0</v>
      </c>
      <c r="M59"/>
    </row>
    <row r="60" spans="1:13" ht="13.5" customHeight="1" x14ac:dyDescent="0.35">
      <c r="A60" s="19">
        <v>42833</v>
      </c>
      <c r="B60" s="19">
        <v>42795</v>
      </c>
      <c r="C60" s="19">
        <v>42825</v>
      </c>
      <c r="D60" s="29">
        <v>0</v>
      </c>
      <c r="E60" s="30">
        <v>0</v>
      </c>
      <c r="F60" s="42">
        <v>0</v>
      </c>
      <c r="G60" s="42">
        <v>0</v>
      </c>
      <c r="H60" s="29">
        <v>0</v>
      </c>
      <c r="I60" s="26"/>
      <c r="J60" s="19">
        <f t="shared" si="1"/>
        <v>42810</v>
      </c>
      <c r="K60" s="42">
        <f t="shared" si="2"/>
        <v>0</v>
      </c>
      <c r="M60"/>
    </row>
    <row r="61" spans="1:13" ht="13.5" customHeight="1" x14ac:dyDescent="0.35">
      <c r="A61" s="19">
        <v>42864</v>
      </c>
      <c r="B61" s="19">
        <v>42826</v>
      </c>
      <c r="C61" s="19">
        <v>42855</v>
      </c>
      <c r="D61" s="29">
        <v>0</v>
      </c>
      <c r="E61" s="30">
        <v>0</v>
      </c>
      <c r="F61" s="42">
        <v>0</v>
      </c>
      <c r="G61" s="42">
        <v>0</v>
      </c>
      <c r="H61" s="29">
        <v>0</v>
      </c>
      <c r="I61" s="26"/>
      <c r="J61" s="19">
        <f t="shared" si="1"/>
        <v>42840.5</v>
      </c>
      <c r="K61" s="42">
        <f t="shared" si="2"/>
        <v>0</v>
      </c>
      <c r="M61"/>
    </row>
    <row r="62" spans="1:13" ht="13.5" customHeight="1" x14ac:dyDescent="0.35">
      <c r="A62" s="19">
        <v>42894</v>
      </c>
      <c r="B62" s="19">
        <v>42856</v>
      </c>
      <c r="C62" s="19">
        <v>42886</v>
      </c>
      <c r="D62" s="29">
        <v>0</v>
      </c>
      <c r="E62" s="30">
        <v>0</v>
      </c>
      <c r="F62" s="42">
        <v>0</v>
      </c>
      <c r="G62" s="42">
        <v>0</v>
      </c>
      <c r="H62" s="29">
        <v>0</v>
      </c>
      <c r="I62" s="26"/>
      <c r="J62" s="19">
        <f t="shared" si="1"/>
        <v>42871</v>
      </c>
      <c r="K62" s="42">
        <f t="shared" si="2"/>
        <v>0</v>
      </c>
      <c r="M62"/>
    </row>
    <row r="63" spans="1:13" ht="13.5" customHeight="1" x14ac:dyDescent="0.35">
      <c r="A63" s="19">
        <v>42924</v>
      </c>
      <c r="B63" s="19">
        <v>42887</v>
      </c>
      <c r="C63" s="19">
        <v>42916</v>
      </c>
      <c r="D63" s="29">
        <v>0</v>
      </c>
      <c r="E63" s="30">
        <v>0</v>
      </c>
      <c r="F63" s="42">
        <v>0</v>
      </c>
      <c r="G63" s="42">
        <v>0</v>
      </c>
      <c r="H63" s="29">
        <v>0</v>
      </c>
      <c r="I63" s="26"/>
      <c r="J63" s="19">
        <f t="shared" si="1"/>
        <v>42901.5</v>
      </c>
      <c r="K63" s="42">
        <f t="shared" si="2"/>
        <v>0</v>
      </c>
      <c r="M63"/>
    </row>
    <row r="64" spans="1:13" ht="13.5" customHeight="1" x14ac:dyDescent="0.35">
      <c r="A64" s="19">
        <v>42955</v>
      </c>
      <c r="B64" s="19">
        <v>42917</v>
      </c>
      <c r="C64" s="19">
        <v>42947</v>
      </c>
      <c r="D64" s="29">
        <v>0</v>
      </c>
      <c r="E64" s="30">
        <v>0</v>
      </c>
      <c r="F64" s="42">
        <v>0</v>
      </c>
      <c r="G64" s="42">
        <v>0</v>
      </c>
      <c r="H64" s="29">
        <v>0</v>
      </c>
      <c r="I64" s="26"/>
      <c r="J64" s="19">
        <f t="shared" si="1"/>
        <v>42932</v>
      </c>
      <c r="K64" s="42">
        <f t="shared" si="2"/>
        <v>0</v>
      </c>
      <c r="M64"/>
    </row>
    <row r="65" spans="1:13" ht="13.5" customHeight="1" x14ac:dyDescent="0.35">
      <c r="A65" s="19">
        <v>42986</v>
      </c>
      <c r="B65" s="19">
        <v>42948</v>
      </c>
      <c r="C65" s="19">
        <v>42978</v>
      </c>
      <c r="D65" s="29">
        <v>0</v>
      </c>
      <c r="E65" s="30">
        <v>0</v>
      </c>
      <c r="F65" s="42">
        <v>0</v>
      </c>
      <c r="G65" s="42">
        <v>0</v>
      </c>
      <c r="H65" s="29">
        <v>0</v>
      </c>
      <c r="I65" s="26"/>
      <c r="J65" s="19">
        <f t="shared" si="1"/>
        <v>42963</v>
      </c>
      <c r="K65" s="42">
        <f t="shared" si="2"/>
        <v>0</v>
      </c>
      <c r="M65"/>
    </row>
    <row r="66" spans="1:13" ht="13.5" customHeight="1" x14ac:dyDescent="0.35">
      <c r="A66" s="19">
        <v>43018</v>
      </c>
      <c r="B66" s="19">
        <v>42979</v>
      </c>
      <c r="C66" s="19">
        <v>43008</v>
      </c>
      <c r="D66" s="29">
        <v>0</v>
      </c>
      <c r="E66" s="30">
        <v>0</v>
      </c>
      <c r="F66" s="42">
        <v>0</v>
      </c>
      <c r="G66" s="42">
        <v>0</v>
      </c>
      <c r="H66" s="29">
        <v>0</v>
      </c>
      <c r="I66" s="26"/>
      <c r="J66" s="19">
        <f t="shared" si="1"/>
        <v>42993.5</v>
      </c>
      <c r="K66" s="42">
        <f t="shared" si="2"/>
        <v>0</v>
      </c>
      <c r="M66"/>
    </row>
    <row r="67" spans="1:13" ht="13.5" customHeight="1" x14ac:dyDescent="0.35">
      <c r="A67" s="19">
        <v>43047</v>
      </c>
      <c r="B67" s="19">
        <v>43009</v>
      </c>
      <c r="C67" s="19">
        <v>43039</v>
      </c>
      <c r="D67" s="29">
        <v>0</v>
      </c>
      <c r="E67" s="30">
        <v>0</v>
      </c>
      <c r="F67" s="42">
        <v>0</v>
      </c>
      <c r="G67" s="42">
        <v>0</v>
      </c>
      <c r="H67" s="29">
        <v>0</v>
      </c>
      <c r="I67" s="26"/>
      <c r="J67" s="19">
        <f t="shared" si="1"/>
        <v>43024</v>
      </c>
      <c r="K67" s="42">
        <f t="shared" si="2"/>
        <v>0</v>
      </c>
      <c r="M67"/>
    </row>
    <row r="68" spans="1:13" ht="13.5" customHeight="1" x14ac:dyDescent="0.35">
      <c r="A68" s="19">
        <v>43077</v>
      </c>
      <c r="B68" s="19">
        <v>43040</v>
      </c>
      <c r="C68" s="19">
        <v>43069</v>
      </c>
      <c r="D68" s="29">
        <v>0</v>
      </c>
      <c r="E68" s="30">
        <v>0</v>
      </c>
      <c r="F68" s="42">
        <v>0</v>
      </c>
      <c r="G68" s="42">
        <v>0</v>
      </c>
      <c r="H68" s="29">
        <v>0</v>
      </c>
      <c r="I68" s="26"/>
      <c r="J68" s="19">
        <f t="shared" si="1"/>
        <v>43054.5</v>
      </c>
      <c r="K68" s="42">
        <f t="shared" si="2"/>
        <v>0</v>
      </c>
      <c r="M68"/>
    </row>
    <row r="69" spans="1:13" ht="13.5" customHeight="1" x14ac:dyDescent="0.35">
      <c r="A69" s="19">
        <v>43108</v>
      </c>
      <c r="B69" s="19">
        <v>43070</v>
      </c>
      <c r="C69" s="19">
        <v>43100</v>
      </c>
      <c r="D69" s="29">
        <v>0</v>
      </c>
      <c r="E69" s="30">
        <v>0</v>
      </c>
      <c r="F69" s="42">
        <v>0</v>
      </c>
      <c r="G69" s="42">
        <v>0</v>
      </c>
      <c r="H69" s="29">
        <v>0</v>
      </c>
      <c r="I69" s="26"/>
      <c r="J69" s="19">
        <f t="shared" si="1"/>
        <v>43085</v>
      </c>
      <c r="K69" s="42">
        <f t="shared" si="2"/>
        <v>0</v>
      </c>
      <c r="M69"/>
    </row>
    <row r="70" spans="1:13" ht="13.5" customHeight="1" x14ac:dyDescent="0.35">
      <c r="A70" s="19">
        <v>43139</v>
      </c>
      <c r="B70" s="19">
        <v>43101</v>
      </c>
      <c r="C70" s="19">
        <v>43131</v>
      </c>
      <c r="D70" s="29">
        <v>0</v>
      </c>
      <c r="E70" s="30">
        <v>0</v>
      </c>
      <c r="F70" s="42">
        <v>0</v>
      </c>
      <c r="G70" s="42">
        <v>0</v>
      </c>
      <c r="H70" s="29">
        <v>0</v>
      </c>
      <c r="I70" s="26"/>
      <c r="J70" s="19">
        <f t="shared" si="1"/>
        <v>43116</v>
      </c>
      <c r="K70" s="42">
        <f t="shared" si="2"/>
        <v>0</v>
      </c>
      <c r="M70"/>
    </row>
    <row r="71" spans="1:13" ht="13.5" customHeight="1" x14ac:dyDescent="0.35">
      <c r="A71" s="19">
        <v>43167</v>
      </c>
      <c r="B71" s="19">
        <v>43132</v>
      </c>
      <c r="C71" s="19">
        <v>43159</v>
      </c>
      <c r="D71" s="29">
        <v>0</v>
      </c>
      <c r="E71" s="30">
        <v>0</v>
      </c>
      <c r="F71" s="42">
        <v>0</v>
      </c>
      <c r="G71" s="42">
        <v>0</v>
      </c>
      <c r="H71" s="29">
        <v>0</v>
      </c>
      <c r="I71" s="26"/>
      <c r="J71" s="19">
        <f t="shared" si="1"/>
        <v>43145.5</v>
      </c>
      <c r="K71" s="42">
        <f t="shared" si="2"/>
        <v>0</v>
      </c>
      <c r="M71"/>
    </row>
    <row r="72" spans="1:13" ht="13.5" customHeight="1" x14ac:dyDescent="0.35">
      <c r="A72" s="19">
        <v>43200</v>
      </c>
      <c r="B72" s="19">
        <v>43160</v>
      </c>
      <c r="C72" s="19">
        <v>43190</v>
      </c>
      <c r="D72" s="29">
        <v>0</v>
      </c>
      <c r="E72" s="30">
        <v>0</v>
      </c>
      <c r="F72" s="42">
        <v>0</v>
      </c>
      <c r="G72" s="42">
        <v>0</v>
      </c>
      <c r="H72" s="29">
        <v>0</v>
      </c>
      <c r="I72" s="26"/>
      <c r="J72" s="19">
        <f t="shared" si="1"/>
        <v>43175</v>
      </c>
      <c r="K72" s="42">
        <f t="shared" si="2"/>
        <v>0</v>
      </c>
      <c r="M72"/>
    </row>
    <row r="73" spans="1:13" ht="13.5" customHeight="1" x14ac:dyDescent="0.35">
      <c r="A73" s="19">
        <v>43228</v>
      </c>
      <c r="B73" s="19">
        <v>43191</v>
      </c>
      <c r="C73" s="19">
        <v>43220</v>
      </c>
      <c r="D73" s="29">
        <v>0</v>
      </c>
      <c r="E73" s="30">
        <v>0</v>
      </c>
      <c r="F73" s="42">
        <v>0</v>
      </c>
      <c r="G73" s="42">
        <v>0</v>
      </c>
      <c r="H73" s="29">
        <v>0</v>
      </c>
      <c r="I73" s="26"/>
      <c r="J73" s="19">
        <f t="shared" si="1"/>
        <v>43205.5</v>
      </c>
      <c r="K73" s="42">
        <f t="shared" si="2"/>
        <v>0</v>
      </c>
      <c r="M73"/>
    </row>
    <row r="74" spans="1:13" ht="13.5" customHeight="1" x14ac:dyDescent="0.35">
      <c r="A74" s="19">
        <v>43259</v>
      </c>
      <c r="B74" s="19">
        <v>43221</v>
      </c>
      <c r="C74" s="19">
        <v>43251</v>
      </c>
      <c r="D74" s="29">
        <v>0</v>
      </c>
      <c r="E74" s="30">
        <v>0</v>
      </c>
      <c r="F74" s="42">
        <v>0</v>
      </c>
      <c r="G74" s="42">
        <v>0</v>
      </c>
      <c r="H74" s="29">
        <v>0</v>
      </c>
      <c r="I74" s="26"/>
      <c r="J74" s="19">
        <f t="shared" si="1"/>
        <v>43236</v>
      </c>
      <c r="K74" s="42">
        <f t="shared" si="2"/>
        <v>0</v>
      </c>
      <c r="M74"/>
    </row>
    <row r="75" spans="1:13" ht="13.5" customHeight="1" x14ac:dyDescent="0.35">
      <c r="A75" s="19">
        <v>43290</v>
      </c>
      <c r="B75" s="19">
        <v>43252</v>
      </c>
      <c r="C75" s="19">
        <v>43281</v>
      </c>
      <c r="D75" s="29">
        <v>0</v>
      </c>
      <c r="E75" s="30">
        <v>0</v>
      </c>
      <c r="F75" s="42">
        <v>0</v>
      </c>
      <c r="G75" s="42">
        <v>0</v>
      </c>
      <c r="H75" s="29">
        <v>0</v>
      </c>
      <c r="I75" s="26"/>
      <c r="J75" s="19">
        <f t="shared" si="1"/>
        <v>43266.5</v>
      </c>
      <c r="K75" s="42">
        <f t="shared" si="2"/>
        <v>0</v>
      </c>
      <c r="M75"/>
    </row>
    <row r="76" spans="1:13" ht="13.5" customHeight="1" x14ac:dyDescent="0.35">
      <c r="A76" s="19">
        <v>43320</v>
      </c>
      <c r="B76" s="19">
        <v>43282</v>
      </c>
      <c r="C76" s="19">
        <v>43312</v>
      </c>
      <c r="D76" s="29">
        <v>0</v>
      </c>
      <c r="E76" s="30">
        <v>0</v>
      </c>
      <c r="F76" s="42">
        <v>0</v>
      </c>
      <c r="G76" s="42">
        <v>0</v>
      </c>
      <c r="H76" s="29">
        <v>0</v>
      </c>
      <c r="I76" s="26"/>
      <c r="J76" s="19">
        <f t="shared" si="1"/>
        <v>43297</v>
      </c>
      <c r="K76" s="42">
        <f t="shared" si="2"/>
        <v>0</v>
      </c>
      <c r="M76"/>
    </row>
    <row r="77" spans="1:13" ht="13.5" customHeight="1" x14ac:dyDescent="0.35">
      <c r="A77" s="19">
        <v>43351</v>
      </c>
      <c r="B77" s="19">
        <v>43313</v>
      </c>
      <c r="C77" s="19">
        <v>43343</v>
      </c>
      <c r="D77" s="29">
        <v>0</v>
      </c>
      <c r="E77" s="30">
        <v>0</v>
      </c>
      <c r="F77" s="42">
        <v>0</v>
      </c>
      <c r="G77" s="42">
        <v>0</v>
      </c>
      <c r="H77" s="29">
        <v>0</v>
      </c>
      <c r="I77" s="26"/>
      <c r="J77" s="19">
        <f t="shared" si="1"/>
        <v>43328</v>
      </c>
      <c r="K77" s="42">
        <f t="shared" si="2"/>
        <v>0</v>
      </c>
      <c r="M77"/>
    </row>
    <row r="78" spans="1:13" ht="13.5" customHeight="1" x14ac:dyDescent="0.35">
      <c r="A78" s="19">
        <v>43381</v>
      </c>
      <c r="B78" s="19">
        <v>43344</v>
      </c>
      <c r="C78" s="19">
        <v>43373</v>
      </c>
      <c r="D78" s="29">
        <v>0</v>
      </c>
      <c r="E78" s="30">
        <v>0</v>
      </c>
      <c r="F78" s="42">
        <v>0</v>
      </c>
      <c r="G78" s="42">
        <v>0</v>
      </c>
      <c r="H78" s="29">
        <v>0</v>
      </c>
      <c r="I78" s="26"/>
      <c r="J78" s="19">
        <f t="shared" si="1"/>
        <v>43358.5</v>
      </c>
      <c r="K78" s="42">
        <f t="shared" si="2"/>
        <v>0</v>
      </c>
      <c r="M78"/>
    </row>
    <row r="79" spans="1:13" ht="13.5" customHeight="1" x14ac:dyDescent="0.35">
      <c r="A79" s="19">
        <v>43412</v>
      </c>
      <c r="B79" s="19">
        <v>43374</v>
      </c>
      <c r="C79" s="19">
        <v>43404</v>
      </c>
      <c r="D79" s="29">
        <v>0</v>
      </c>
      <c r="E79" s="30">
        <v>0</v>
      </c>
      <c r="F79" s="42">
        <v>0</v>
      </c>
      <c r="G79" s="42">
        <v>0</v>
      </c>
      <c r="H79" s="29">
        <v>0</v>
      </c>
      <c r="I79" s="26"/>
      <c r="J79" s="19">
        <f t="shared" si="1"/>
        <v>43389</v>
      </c>
      <c r="K79" s="42">
        <f t="shared" si="2"/>
        <v>0</v>
      </c>
      <c r="M79"/>
    </row>
    <row r="80" spans="1:13" ht="13.5" customHeight="1" x14ac:dyDescent="0.35">
      <c r="A80" s="19">
        <v>43441</v>
      </c>
      <c r="B80" s="19">
        <v>43405</v>
      </c>
      <c r="C80" s="19">
        <v>43434</v>
      </c>
      <c r="D80" s="29">
        <v>0</v>
      </c>
      <c r="E80" s="30">
        <v>0</v>
      </c>
      <c r="F80" s="42">
        <v>0</v>
      </c>
      <c r="G80" s="42">
        <v>0</v>
      </c>
      <c r="H80" s="29">
        <v>0</v>
      </c>
      <c r="I80" s="26"/>
      <c r="J80" s="19">
        <f t="shared" ref="J80:J82" si="3">AVERAGE(B80:C80)</f>
        <v>43419.5</v>
      </c>
      <c r="K80" s="42">
        <f t="shared" ref="K80:K82" si="4">J80*G80</f>
        <v>0</v>
      </c>
      <c r="M80"/>
    </row>
    <row r="81" spans="1:14" ht="13.5" customHeight="1" x14ac:dyDescent="0.35">
      <c r="A81" s="19">
        <v>43472</v>
      </c>
      <c r="B81" s="19">
        <v>43435</v>
      </c>
      <c r="C81" s="19">
        <v>43465</v>
      </c>
      <c r="D81" s="29">
        <v>0</v>
      </c>
      <c r="E81" s="30">
        <v>0</v>
      </c>
      <c r="F81" s="42">
        <v>0</v>
      </c>
      <c r="G81" s="42">
        <v>0</v>
      </c>
      <c r="H81" s="29">
        <v>0</v>
      </c>
      <c r="I81" s="26"/>
      <c r="J81" s="19">
        <f t="shared" si="3"/>
        <v>43450</v>
      </c>
      <c r="K81" s="42">
        <f t="shared" si="4"/>
        <v>0</v>
      </c>
      <c r="M81"/>
    </row>
    <row r="82" spans="1:14" ht="13.5" customHeight="1" x14ac:dyDescent="0.35">
      <c r="A82" s="19">
        <v>43505</v>
      </c>
      <c r="B82" s="19">
        <v>43466</v>
      </c>
      <c r="C82" s="19">
        <v>43496</v>
      </c>
      <c r="D82" s="32">
        <v>0</v>
      </c>
      <c r="E82" s="30">
        <v>0</v>
      </c>
      <c r="F82" s="42">
        <v>0</v>
      </c>
      <c r="G82" s="42">
        <v>0</v>
      </c>
      <c r="H82" s="29">
        <v>0</v>
      </c>
      <c r="I82" s="26"/>
      <c r="J82" s="19">
        <f t="shared" si="3"/>
        <v>43481</v>
      </c>
      <c r="K82" s="42">
        <f t="shared" si="4"/>
        <v>0</v>
      </c>
      <c r="M82"/>
    </row>
    <row r="83" spans="1:14" ht="26.25" customHeight="1" x14ac:dyDescent="0.35">
      <c r="A83" s="33" t="s">
        <v>34</v>
      </c>
      <c r="B83" s="21"/>
      <c r="C83" s="21"/>
      <c r="D83" s="34">
        <f>SUM(D15:D82)</f>
        <v>1737715</v>
      </c>
      <c r="E83" s="34">
        <f t="shared" ref="E83:H83" si="5">SUM(E15:E82)</f>
        <v>88329.859999999986</v>
      </c>
      <c r="F83" s="34">
        <f t="shared" si="5"/>
        <v>1826044.8599999994</v>
      </c>
      <c r="G83" s="34">
        <f t="shared" si="5"/>
        <v>1731227.8599999994</v>
      </c>
      <c r="H83" s="34">
        <f t="shared" si="5"/>
        <v>94817</v>
      </c>
      <c r="I83" s="21"/>
      <c r="N83" s="19"/>
    </row>
    <row r="84" spans="1:14" ht="39" customHeight="1" x14ac:dyDescent="0.35">
      <c r="A84" s="74" t="s">
        <v>35</v>
      </c>
      <c r="B84" s="74"/>
      <c r="C84" s="35"/>
      <c r="D84" s="36"/>
      <c r="E84" s="36"/>
      <c r="F84" s="36"/>
      <c r="G84" s="36"/>
      <c r="H84" s="36"/>
      <c r="I84" s="35"/>
    </row>
    <row r="85" spans="1:14" ht="13.5" customHeight="1" x14ac:dyDescent="0.3">
      <c r="A85" s="72" t="s">
        <v>36</v>
      </c>
      <c r="B85" s="72"/>
      <c r="C85" s="26"/>
      <c r="D85" s="26"/>
      <c r="E85" s="37">
        <v>7673</v>
      </c>
      <c r="F85" s="26"/>
      <c r="G85" s="26"/>
      <c r="H85" s="26"/>
      <c r="I85" s="26"/>
    </row>
    <row r="86" spans="1:14" ht="19" customHeight="1" x14ac:dyDescent="0.3">
      <c r="A86" s="72" t="s">
        <v>37</v>
      </c>
      <c r="B86" s="72"/>
      <c r="C86" s="26"/>
      <c r="D86" s="26"/>
      <c r="E86" s="27">
        <v>80656.86</v>
      </c>
      <c r="F86" s="26"/>
      <c r="G86" s="26"/>
      <c r="H86" s="26"/>
      <c r="I86" s="26"/>
    </row>
    <row r="87" spans="1:14" ht="20.25" customHeight="1" x14ac:dyDescent="0.35">
      <c r="A87" s="73" t="s">
        <v>38</v>
      </c>
      <c r="B87" s="73"/>
      <c r="C87" s="21"/>
      <c r="D87" s="21"/>
      <c r="E87" s="38">
        <v>88329.86</v>
      </c>
      <c r="F87" s="21"/>
      <c r="G87" s="21"/>
      <c r="H87" s="21"/>
      <c r="I87" s="21"/>
    </row>
    <row r="89" spans="1:14" ht="14.5" x14ac:dyDescent="0.35">
      <c r="A89" s="6" t="s">
        <v>56</v>
      </c>
    </row>
    <row r="90" spans="1:14" x14ac:dyDescent="0.35">
      <c r="A90" s="54" t="str">
        <f>"("&amp;-A9&amp;") to ("&amp;-H9&amp;")"</f>
        <v>(1) to (8)</v>
      </c>
      <c r="B90" s="15" t="s">
        <v>57</v>
      </c>
    </row>
    <row r="91" spans="1:14" x14ac:dyDescent="0.35">
      <c r="A91" s="54">
        <f>J9</f>
        <v>-9</v>
      </c>
      <c r="B91" s="15" t="str">
        <f>"Midpoint of ("&amp;-B9&amp;") and ("&amp;-C9&amp;"). Monthly payments made by the insured are assumed to be made at the midpoint of a particular month."</f>
        <v>Midpoint of (2) and (3). Monthly payments made by the insured are assumed to be made at the midpoint of a particular month.</v>
      </c>
    </row>
    <row r="92" spans="1:14" x14ac:dyDescent="0.35">
      <c r="A92" s="54">
        <f>K9</f>
        <v>-10</v>
      </c>
      <c r="B92" s="15" t="str">
        <f>"Weighted Midpoint, Value of ("&amp;-J9&amp;") x ("&amp;-G9&amp;")."</f>
        <v>Weighted Midpoint, Value of (9) x (7).</v>
      </c>
    </row>
    <row r="93" spans="1:14" x14ac:dyDescent="0.35">
      <c r="A93" s="54">
        <f>M9</f>
        <v>-11</v>
      </c>
      <c r="B93" s="15" t="str">
        <f>"Sum of ("&amp;-K9&amp;") / sum of ("&amp;-G9&amp;")"</f>
        <v>Sum of (10) / sum of (7)</v>
      </c>
    </row>
  </sheetData>
  <mergeCells count="4">
    <mergeCell ref="A86:B86"/>
    <mergeCell ref="A87:B87"/>
    <mergeCell ref="A84:B84"/>
    <mergeCell ref="A85:B85"/>
  </mergeCells>
  <pageMargins left="0.7" right="0.7" top="0.75" bottom="0.75" header="0.3" footer="0.3"/>
  <pageSetup scale="48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AAA0E-3BBF-4DDB-83AB-E9FA3B8BF432}">
  <sheetPr codeName="Sheet3"/>
  <dimension ref="A1:F24"/>
  <sheetViews>
    <sheetView zoomScale="73" workbookViewId="0">
      <selection activeCell="B7" sqref="B6:B7"/>
    </sheetView>
  </sheetViews>
  <sheetFormatPr defaultRowHeight="14.5" x14ac:dyDescent="0.35"/>
  <cols>
    <col min="1" max="1" width="19.36328125" customWidth="1"/>
    <col min="3" max="3" width="17.1796875" customWidth="1"/>
    <col min="4" max="4" width="13.7265625" bestFit="1" customWidth="1"/>
  </cols>
  <sheetData>
    <row r="1" spans="1:6" x14ac:dyDescent="0.35">
      <c r="A1" s="3" t="s">
        <v>0</v>
      </c>
      <c r="B1" s="3"/>
      <c r="C1" s="3"/>
      <c r="D1" s="3"/>
      <c r="E1" s="3"/>
    </row>
    <row r="2" spans="1:6" x14ac:dyDescent="0.35">
      <c r="A2" s="71" t="str">
        <f>"Options to Settle Litigation Related to " &amp; Insured</f>
        <v>Options to Settle Litigation Related to XYZ Company</v>
      </c>
      <c r="B2" s="71"/>
      <c r="C2" s="71"/>
      <c r="D2" s="71"/>
      <c r="E2" s="71"/>
    </row>
    <row r="3" spans="1:6" x14ac:dyDescent="0.35">
      <c r="A3" s="71" t="s">
        <v>74</v>
      </c>
      <c r="B3" s="71"/>
      <c r="C3" s="71"/>
      <c r="D3" s="71"/>
      <c r="E3" s="71"/>
    </row>
    <row r="4" spans="1:6" x14ac:dyDescent="0.35">
      <c r="A4" s="71"/>
      <c r="B4" s="71"/>
      <c r="C4" s="71"/>
      <c r="D4" s="71"/>
      <c r="E4" s="71"/>
    </row>
    <row r="5" spans="1:6" x14ac:dyDescent="0.35">
      <c r="A5" s="70" t="s">
        <v>19</v>
      </c>
      <c r="B5" s="70"/>
      <c r="C5" s="70"/>
      <c r="D5" s="70"/>
      <c r="E5" s="70"/>
    </row>
    <row r="6" spans="1:6" x14ac:dyDescent="0.35">
      <c r="A6" s="5"/>
      <c r="B6" s="5"/>
      <c r="C6" s="5"/>
      <c r="D6" s="5"/>
      <c r="E6" s="5"/>
    </row>
    <row r="7" spans="1:6" x14ac:dyDescent="0.35">
      <c r="A7" s="5"/>
      <c r="B7" s="5"/>
      <c r="C7" s="6" t="s">
        <v>3</v>
      </c>
      <c r="D7" s="5" t="s">
        <v>4</v>
      </c>
      <c r="E7" s="5"/>
    </row>
    <row r="9" spans="1:6" x14ac:dyDescent="0.35">
      <c r="C9" s="6" t="s">
        <v>12</v>
      </c>
      <c r="D9" s="8">
        <v>0</v>
      </c>
    </row>
    <row r="10" spans="1:6" x14ac:dyDescent="0.35">
      <c r="C10" s="6"/>
      <c r="D10" s="7"/>
    </row>
    <row r="11" spans="1:6" x14ac:dyDescent="0.35">
      <c r="C11" s="6" t="s">
        <v>13</v>
      </c>
      <c r="D11" s="8">
        <v>0</v>
      </c>
    </row>
    <row r="12" spans="1:6" x14ac:dyDescent="0.35">
      <c r="C12" s="6"/>
      <c r="D12" s="7"/>
    </row>
    <row r="13" spans="1:6" x14ac:dyDescent="0.35">
      <c r="C13" s="6" t="s">
        <v>14</v>
      </c>
      <c r="D13" s="8">
        <v>0</v>
      </c>
    </row>
    <row r="14" spans="1:6" x14ac:dyDescent="0.35">
      <c r="C14" s="6"/>
      <c r="D14" s="7"/>
    </row>
    <row r="15" spans="1:6" x14ac:dyDescent="0.35">
      <c r="C15" s="6" t="s">
        <v>9</v>
      </c>
      <c r="D15" s="13">
        <v>713414.48</v>
      </c>
      <c r="F15" t="s">
        <v>20</v>
      </c>
    </row>
    <row r="16" spans="1:6" x14ac:dyDescent="0.35">
      <c r="C16" s="6"/>
      <c r="D16" s="14"/>
    </row>
    <row r="17" spans="3:6" x14ac:dyDescent="0.35">
      <c r="C17" s="6" t="s">
        <v>10</v>
      </c>
      <c r="D17" s="13">
        <v>722789.5</v>
      </c>
      <c r="F17" t="s">
        <v>20</v>
      </c>
    </row>
    <row r="18" spans="3:6" x14ac:dyDescent="0.35">
      <c r="C18" s="6"/>
      <c r="D18" s="7"/>
    </row>
    <row r="19" spans="3:6" x14ac:dyDescent="0.35">
      <c r="C19" s="6" t="s">
        <v>11</v>
      </c>
      <c r="D19" s="13">
        <v>628799.16</v>
      </c>
      <c r="F19" t="s">
        <v>20</v>
      </c>
    </row>
    <row r="21" spans="3:6" x14ac:dyDescent="0.35">
      <c r="C21" s="6" t="s">
        <v>2</v>
      </c>
      <c r="D21" s="9">
        <v>1731228</v>
      </c>
    </row>
    <row r="23" spans="3:6" x14ac:dyDescent="0.35">
      <c r="C23" s="6" t="s">
        <v>71</v>
      </c>
      <c r="D23" s="59">
        <v>46327</v>
      </c>
    </row>
    <row r="24" spans="3:6" x14ac:dyDescent="0.35">
      <c r="C24" s="6"/>
    </row>
  </sheetData>
  <mergeCells count="4">
    <mergeCell ref="A2:E2"/>
    <mergeCell ref="A3:E3"/>
    <mergeCell ref="A4:E4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0 3 4 4 0 4 4 - 1 d 9 b - 4 2 7 0 - 8 d 3 b - 8 1 d 7 9 d 8 4 6 2 8 6 "   x m l n s = " h t t p : / / s c h e m a s . m i c r o s o f t . c o m / D a t a M a s h u p " > A A A A A B Q D A A B Q S w M E F A A C A A g A f G q Q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f G q Q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x q k F w o i k e 4 D g A A A B E A A A A T A B w A R m 9 y b X V s Y X M v U 2 V j d G l v b j E u b S C i G A A o o B Q A A A A A A A A A A A A A A A A A A A A A A A A A A A A r T k 0 u y c z P U w i G 0 I b W A F B L A Q I t A B Q A A g A I A H x q k F w S L v L 3 p A A A A P Y A A A A S A A A A A A A A A A A A A A A A A A A A A A B D b 2 5 m a W c v U G F j a 2 F n Z S 5 4 b W x Q S w E C L Q A U A A I A C A B 8 a p B c D 8 r p q 6 Q A A A D p A A A A E w A A A A A A A A A A A A A A A A D w A A A A W 0 N v b n R l b n R f V H l w Z X N d L n h t b F B L A Q I t A B Q A A g A I A H x q k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/ l f n H + p v J R o t I 3 + C F O u / I A A A A A A I A A A A A A A N m A A D A A A A A E A A A A B 3 W 5 z w c H X s J z S t G K P O q 3 c M A A A A A B I A A A K A A A A A Q A A A A K e h r I e h p 5 v k + z F 1 S S R D n I V A A A A C E z q Y / U L M A v / 0 d v 1 U g + 5 3 w I a x S k y O 5 y B U C P s L / 6 x A v n q R R T n D 7 1 5 + N M 2 r M h Y y t m m C q L d L V 5 N + 9 R 7 d u 1 I I o 5 A q 6 O a w + k F u o F a i E l N 2 I w 5 + + O h Q A A A A k I 9 X 9 V h t 5 m 5 Y i Y t f 3 6 s M + 8 v R d z A = = < / D a t a M a s h u p > 
</file>

<file path=customXml/itemProps1.xml><?xml version="1.0" encoding="utf-8"?>
<ds:datastoreItem xmlns:ds="http://schemas.openxmlformats.org/officeDocument/2006/customXml" ds:itemID="{BFC00044-F11C-47D9-B6E5-888D26AE3AC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Disclosures</vt:lpstr>
      <vt:lpstr>Index</vt:lpstr>
      <vt:lpstr>Restitution Amount</vt:lpstr>
      <vt:lpstr>Interest Factor</vt:lpstr>
      <vt:lpstr>Weighted Average Payment Date</vt:lpstr>
      <vt:lpstr>Inputs</vt:lpstr>
      <vt:lpstr>Insured</vt:lpstr>
      <vt:lpstr>Disclosures!Print_Area</vt:lpstr>
      <vt:lpstr>Index!Print_Area</vt:lpstr>
      <vt:lpstr>'Interest Factor'!Print_Area</vt:lpstr>
      <vt:lpstr>'Restitution Amount'!Print_Area</vt:lpstr>
    </vt:vector>
  </TitlesOfParts>
  <Company>Baker Tilly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Healey, Joe</dc:creator>
  <cp:lastModifiedBy>Healey, Joe</cp:lastModifiedBy>
  <cp:lastPrinted>2026-04-09T00:44:00Z</cp:lastPrinted>
  <dcterms:created xsi:type="dcterms:W3CDTF">2026-03-09T17:22:05Z</dcterms:created>
  <dcterms:modified xsi:type="dcterms:W3CDTF">2026-05-14T15:53:30Z</dcterms:modified>
</cp:coreProperties>
</file>